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пер.полн.2024" sheetId="14" r:id="rId1"/>
  </sheets>
  <calcPr calcId="144525"/>
</workbook>
</file>

<file path=xl/calcChain.xml><?xml version="1.0" encoding="utf-8"?>
<calcChain xmlns="http://schemas.openxmlformats.org/spreadsheetml/2006/main">
  <c r="G41" i="14" l="1"/>
  <c r="G38" i="14"/>
  <c r="G35" i="14"/>
  <c r="G34" i="14"/>
  <c r="G33" i="14"/>
  <c r="G32" i="14"/>
  <c r="G29" i="14"/>
  <c r="G28" i="14"/>
  <c r="G25" i="14"/>
  <c r="G23" i="14"/>
  <c r="G24" i="14"/>
  <c r="G20" i="14"/>
  <c r="G17" i="14"/>
  <c r="G14" i="14"/>
  <c r="G13" i="14"/>
  <c r="G10" i="14"/>
  <c r="G9" i="14"/>
  <c r="G8" i="14"/>
  <c r="AD43" i="14"/>
  <c r="AE43" i="14"/>
  <c r="T25" i="14" l="1"/>
  <c r="W31" i="14" l="1"/>
  <c r="L27" i="14"/>
  <c r="AB38" i="14" l="1"/>
  <c r="AB29" i="14"/>
  <c r="AB28" i="14"/>
  <c r="AB24" i="14"/>
  <c r="AB25" i="14"/>
  <c r="AA31" i="14"/>
  <c r="AB31" i="14" s="1"/>
  <c r="AB34" i="14"/>
  <c r="AB33" i="14"/>
  <c r="AB32" i="14"/>
  <c r="AB17" i="14"/>
  <c r="Q43" i="14"/>
  <c r="Q31" i="14"/>
  <c r="Q27" i="14"/>
  <c r="E41" i="14" l="1"/>
  <c r="E38" i="14"/>
  <c r="E35" i="14"/>
  <c r="E34" i="14"/>
  <c r="E33" i="14"/>
  <c r="E32" i="14"/>
  <c r="E29" i="14"/>
  <c r="E28" i="14"/>
  <c r="E23" i="14"/>
  <c r="E25" i="14"/>
  <c r="E24" i="14"/>
  <c r="E20" i="14"/>
  <c r="E17" i="14"/>
  <c r="E14" i="14"/>
  <c r="E13" i="14"/>
  <c r="E10" i="14"/>
  <c r="E9" i="14"/>
  <c r="E8" i="14"/>
  <c r="G58" i="14" l="1"/>
  <c r="E40" i="14" l="1"/>
  <c r="E12" i="14" l="1"/>
  <c r="AB41" i="14"/>
  <c r="AA40" i="14"/>
  <c r="Y40" i="14"/>
  <c r="X40" i="14"/>
  <c r="W40" i="14"/>
  <c r="U40" i="14"/>
  <c r="T40" i="14"/>
  <c r="S40" i="14"/>
  <c r="R40" i="14"/>
  <c r="P40" i="14"/>
  <c r="O40" i="14"/>
  <c r="N40" i="14"/>
  <c r="M40" i="14"/>
  <c r="L40" i="14"/>
  <c r="K40" i="14"/>
  <c r="J40" i="14"/>
  <c r="I40" i="14"/>
  <c r="H40" i="14"/>
  <c r="AA37" i="14"/>
  <c r="Z37" i="14"/>
  <c r="Y37" i="14"/>
  <c r="X37" i="14"/>
  <c r="W37" i="14"/>
  <c r="U37" i="14"/>
  <c r="T37" i="14"/>
  <c r="S37" i="14"/>
  <c r="R37" i="14"/>
  <c r="P37" i="14"/>
  <c r="O37" i="14"/>
  <c r="N37" i="14"/>
  <c r="M37" i="14"/>
  <c r="L37" i="14"/>
  <c r="K37" i="14"/>
  <c r="J37" i="14"/>
  <c r="I37" i="14"/>
  <c r="H37" i="14"/>
  <c r="AB35" i="14"/>
  <c r="R31" i="14"/>
  <c r="F32" i="14"/>
  <c r="U31" i="14"/>
  <c r="T31" i="14"/>
  <c r="S31" i="14"/>
  <c r="P31" i="14"/>
  <c r="O31" i="14"/>
  <c r="N31" i="14"/>
  <c r="M31" i="14"/>
  <c r="L31" i="14"/>
  <c r="K31" i="14"/>
  <c r="J31" i="14"/>
  <c r="I31" i="14"/>
  <c r="H31" i="14"/>
  <c r="E31" i="14"/>
  <c r="D31" i="14"/>
  <c r="AA27" i="14"/>
  <c r="AB27" i="14" s="1"/>
  <c r="U27" i="14"/>
  <c r="T27" i="14"/>
  <c r="S27" i="14"/>
  <c r="R27" i="14"/>
  <c r="P27" i="14"/>
  <c r="O27" i="14"/>
  <c r="N27" i="14"/>
  <c r="M27" i="14"/>
  <c r="K27" i="14"/>
  <c r="J27" i="14"/>
  <c r="I27" i="14"/>
  <c r="H27" i="14"/>
  <c r="D27" i="14"/>
  <c r="AB23" i="14"/>
  <c r="F23" i="14"/>
  <c r="AA22" i="14"/>
  <c r="Z22" i="14"/>
  <c r="Y22" i="14"/>
  <c r="X22" i="14"/>
  <c r="W22" i="14"/>
  <c r="U22" i="14"/>
  <c r="T22" i="14"/>
  <c r="S22" i="14"/>
  <c r="R22" i="14"/>
  <c r="P22" i="14"/>
  <c r="O22" i="14"/>
  <c r="N22" i="14"/>
  <c r="M22" i="14"/>
  <c r="K22" i="14"/>
  <c r="J22" i="14"/>
  <c r="I22" i="14"/>
  <c r="H22" i="14"/>
  <c r="E22" i="14"/>
  <c r="D22" i="14"/>
  <c r="AB20" i="14"/>
  <c r="F20" i="14"/>
  <c r="AB19" i="14"/>
  <c r="F17" i="14"/>
  <c r="AB14" i="14"/>
  <c r="F14" i="14"/>
  <c r="AB13" i="14"/>
  <c r="S12" i="14"/>
  <c r="AA12" i="14"/>
  <c r="Z12" i="14"/>
  <c r="Y12" i="14"/>
  <c r="X12" i="14"/>
  <c r="W12" i="14"/>
  <c r="U12" i="14"/>
  <c r="T12" i="14"/>
  <c r="R12" i="14"/>
  <c r="P12" i="14"/>
  <c r="O12" i="14"/>
  <c r="N12" i="14"/>
  <c r="M12" i="14"/>
  <c r="L12" i="14"/>
  <c r="K12" i="14"/>
  <c r="J12" i="14"/>
  <c r="I12" i="14"/>
  <c r="H12" i="14"/>
  <c r="D12" i="14"/>
  <c r="AB10" i="14"/>
  <c r="AB9" i="14"/>
  <c r="AB8" i="14"/>
  <c r="AA7" i="14"/>
  <c r="Z7" i="14"/>
  <c r="Y7" i="14"/>
  <c r="Y43" i="14" s="1"/>
  <c r="X7" i="14"/>
  <c r="W7" i="14"/>
  <c r="W43" i="14" s="1"/>
  <c r="U7" i="14"/>
  <c r="T7" i="14"/>
  <c r="S7" i="14"/>
  <c r="R7" i="14"/>
  <c r="P7" i="14"/>
  <c r="O7" i="14"/>
  <c r="N7" i="14"/>
  <c r="M7" i="14"/>
  <c r="L7" i="14"/>
  <c r="K7" i="14"/>
  <c r="J7" i="14"/>
  <c r="I7" i="14"/>
  <c r="H7" i="14"/>
  <c r="D7" i="14"/>
  <c r="AB37" i="14" l="1"/>
  <c r="AB12" i="14"/>
  <c r="D43" i="14"/>
  <c r="V23" i="14"/>
  <c r="AC23" i="14" s="1"/>
  <c r="AA43" i="14"/>
  <c r="X43" i="14"/>
  <c r="E7" i="14"/>
  <c r="AB22" i="14"/>
  <c r="E27" i="14"/>
  <c r="F29" i="14"/>
  <c r="E37" i="14"/>
  <c r="Z40" i="14"/>
  <c r="Z43" i="14" s="1"/>
  <c r="I43" i="14"/>
  <c r="K43" i="14"/>
  <c r="M43" i="14"/>
  <c r="O43" i="14"/>
  <c r="R43" i="14"/>
  <c r="T43" i="14"/>
  <c r="J43" i="14"/>
  <c r="L43" i="14"/>
  <c r="N43" i="14"/>
  <c r="P43" i="14"/>
  <c r="S43" i="14"/>
  <c r="U43" i="14"/>
  <c r="H43" i="14"/>
  <c r="AB7" i="14"/>
  <c r="F13" i="14"/>
  <c r="V17" i="14"/>
  <c r="V20" i="14"/>
  <c r="AC20" i="14" s="1"/>
  <c r="AF20" i="14" s="1"/>
  <c r="F25" i="14"/>
  <c r="F28" i="14"/>
  <c r="F33" i="14"/>
  <c r="F34" i="14"/>
  <c r="F35" i="14"/>
  <c r="F38" i="14"/>
  <c r="F41" i="14"/>
  <c r="F8" i="14"/>
  <c r="F9" i="14"/>
  <c r="F10" i="14"/>
  <c r="V14" i="14"/>
  <c r="AC14" i="14" s="1"/>
  <c r="F24" i="14"/>
  <c r="G40" i="14" l="1"/>
  <c r="V29" i="14"/>
  <c r="AC29" i="14" s="1"/>
  <c r="F37" i="14"/>
  <c r="F27" i="14"/>
  <c r="G12" i="14"/>
  <c r="AC17" i="14"/>
  <c r="AF17" i="14" s="1"/>
  <c r="G37" i="14"/>
  <c r="E43" i="14"/>
  <c r="F22" i="14"/>
  <c r="G22" i="14"/>
  <c r="V22" i="14" s="1"/>
  <c r="AC22" i="14" s="1"/>
  <c r="AF22" i="14" s="1"/>
  <c r="AB43" i="14"/>
  <c r="G27" i="14"/>
  <c r="G7" i="14"/>
  <c r="V34" i="14"/>
  <c r="AC34" i="14" s="1"/>
  <c r="V25" i="14"/>
  <c r="AC25" i="14" s="1"/>
  <c r="AB40" i="14"/>
  <c r="G31" i="14"/>
  <c r="F40" i="14"/>
  <c r="F12" i="14"/>
  <c r="V37" i="14"/>
  <c r="AC37" i="14" s="1"/>
  <c r="AF37" i="14" s="1"/>
  <c r="V9" i="14"/>
  <c r="AC9" i="14" s="1"/>
  <c r="V8" i="14"/>
  <c r="AC8" i="14" s="1"/>
  <c r="V32" i="14"/>
  <c r="AC32" i="14" s="1"/>
  <c r="V10" i="14"/>
  <c r="AC10" i="14" s="1"/>
  <c r="V38" i="14"/>
  <c r="AC38" i="14" s="1"/>
  <c r="F7" i="14"/>
  <c r="F31" i="14"/>
  <c r="V33" i="14"/>
  <c r="AC33" i="14" s="1"/>
  <c r="V12" i="14" l="1"/>
  <c r="G43" i="14"/>
  <c r="V40" i="14"/>
  <c r="AC40" i="14" s="1"/>
  <c r="AF40" i="14" s="1"/>
  <c r="V35" i="14"/>
  <c r="AC35" i="14" s="1"/>
  <c r="V13" i="14"/>
  <c r="AC13" i="14" s="1"/>
  <c r="AC12" i="14" s="1"/>
  <c r="AF12" i="14" s="1"/>
  <c r="F43" i="14"/>
  <c r="V31" i="14"/>
  <c r="AC31" i="14" s="1"/>
  <c r="AF31" i="14" s="1"/>
  <c r="V41" i="14"/>
  <c r="AC41" i="14" s="1"/>
  <c r="V24" i="14"/>
  <c r="AC24" i="14" s="1"/>
  <c r="V7" i="14"/>
  <c r="AC7" i="14" s="1"/>
  <c r="AF7" i="14" s="1"/>
  <c r="V27" i="14"/>
  <c r="AC27" i="14" s="1"/>
  <c r="AF27" i="14" s="1"/>
  <c r="V28" i="14"/>
  <c r="AC28" i="14" s="1"/>
  <c r="AF43" i="14" l="1"/>
  <c r="V43" i="14"/>
  <c r="AC43" i="14" s="1"/>
</calcChain>
</file>

<file path=xl/comments1.xml><?xml version="1.0" encoding="utf-8"?>
<comments xmlns="http://schemas.openxmlformats.org/spreadsheetml/2006/main">
  <authors>
    <author>Автор</author>
  </authors>
  <commentList>
    <comment ref="N24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эл/эн на отопление электроприборами</t>
        </r>
      </text>
    </comment>
    <comment ref="N25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учтена эл/эн на отопление</t>
        </r>
      </text>
    </comment>
    <comment ref="W33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обратить внимание который ДК будут ремонтировать</t>
        </r>
      </text>
    </comment>
  </commentList>
</comments>
</file>

<file path=xl/sharedStrings.xml><?xml version="1.0" encoding="utf-8"?>
<sst xmlns="http://schemas.openxmlformats.org/spreadsheetml/2006/main" count="80" uniqueCount="76">
  <si>
    <t>Юроченский ДК</t>
  </si>
  <si>
    <t>Ершовский ДК</t>
  </si>
  <si>
    <t>Нифантовский ДК</t>
  </si>
  <si>
    <t>Чаромский ДК</t>
  </si>
  <si>
    <t>Шигоевский ДК</t>
  </si>
  <si>
    <t>Демидовский ДК</t>
  </si>
  <si>
    <t>Пачевский ДК</t>
  </si>
  <si>
    <t>Фоминский ДК</t>
  </si>
  <si>
    <t>Чернеевский ДК</t>
  </si>
  <si>
    <t>Любомировский ДК</t>
  </si>
  <si>
    <t>РДК</t>
  </si>
  <si>
    <t>Ершовское</t>
  </si>
  <si>
    <t>Нифантовское</t>
  </si>
  <si>
    <t>Сиземское</t>
  </si>
  <si>
    <t>Еремеевский ДК</t>
  </si>
  <si>
    <t>Железнодорожное</t>
  </si>
  <si>
    <t>Угольское</t>
  </si>
  <si>
    <t>Б-Ивановский ДК</t>
  </si>
  <si>
    <t>п.Шексна</t>
  </si>
  <si>
    <t>Поселения</t>
  </si>
  <si>
    <t>ИТОГО:</t>
  </si>
  <si>
    <t xml:space="preserve">Исполнитель </t>
  </si>
  <si>
    <t>211 заработная плата</t>
  </si>
  <si>
    <t>213 начисления на оплату труда</t>
  </si>
  <si>
    <t>211+213 заработная плата и начисления на оплату труда бухг.обсл.</t>
  </si>
  <si>
    <t>223/021 теплоснабжение</t>
  </si>
  <si>
    <t>223/022 электроэнергия</t>
  </si>
  <si>
    <t>223/023 водоснабжение</t>
  </si>
  <si>
    <t>225 содержание имущества</t>
  </si>
  <si>
    <t>226 прочие услуги</t>
  </si>
  <si>
    <t>Требуется на повышение по Указам Президента (з/пл с начислениями)</t>
  </si>
  <si>
    <t>221 услуги связи</t>
  </si>
  <si>
    <t>Чуровское</t>
  </si>
  <si>
    <t>Слизовский ДК</t>
  </si>
  <si>
    <t>Подгорновский ДК</t>
  </si>
  <si>
    <t>Чуровский ДК</t>
  </si>
  <si>
    <t>Итого с Указами Президента</t>
  </si>
  <si>
    <t>340 материальные запасы (в т.ч. дрова)</t>
  </si>
  <si>
    <t>Чебсарское</t>
  </si>
  <si>
    <t>Чебсарский ДК</t>
  </si>
  <si>
    <t>Штатная численность работников</t>
  </si>
  <si>
    <t>Никольское</t>
  </si>
  <si>
    <t>211+213 заработная плата и начисления на оплату труда обсл.перс.</t>
  </si>
  <si>
    <t>Проведение мероприятий (21 лс)</t>
  </si>
  <si>
    <t>Итого по мероприятиям</t>
  </si>
  <si>
    <t>225 содерж. имущества</t>
  </si>
  <si>
    <t xml:space="preserve">227 страхование </t>
  </si>
  <si>
    <t>310 осн. ср-ва</t>
  </si>
  <si>
    <t>340 матер. запасы</t>
  </si>
  <si>
    <t>ИТОГО по поселению</t>
  </si>
  <si>
    <t>ЦМК Прогресс</t>
  </si>
  <si>
    <t>223/025 ТКО</t>
  </si>
  <si>
    <t>291 Налоги</t>
  </si>
  <si>
    <t>Экономист КУ ШМР "ЦБУ"    ____________     Кунавина О.П.</t>
  </si>
  <si>
    <t>ЕДК на оплату ЖКУ</t>
  </si>
  <si>
    <t xml:space="preserve">    - с начисленной ЗП вычтено 5% предполагаемого ФОТ  (5% будут выплачены доходами от предпринимательской деятельности)</t>
  </si>
  <si>
    <t>Ершово</t>
  </si>
  <si>
    <t>Нифантово</t>
  </si>
  <si>
    <t>Сизьма</t>
  </si>
  <si>
    <t>Ж/д</t>
  </si>
  <si>
    <t>Угла</t>
  </si>
  <si>
    <t>Чебсара</t>
  </si>
  <si>
    <t>211+213</t>
  </si>
  <si>
    <t>Расчет потребности в бюджетных ассигнованиях поселений Шекснинского муниципального района по отрасли "Культура" на 2024 год</t>
  </si>
  <si>
    <t>При расчете прогнозных значений на 2024 год учтено:</t>
  </si>
  <si>
    <t xml:space="preserve">1. увеличение МРОТ с 01.01.2024г. до 19 242 руб.(с РК 22 128,3руб) </t>
  </si>
  <si>
    <t>2. - учтена средняя зар.плата отдельных категорий работников, определенных в Указе Президента РФ, на 2024 год - 52 357,00 руб.</t>
  </si>
  <si>
    <t>211+213 заработная плата и начисления на оплату труда зам.руков., спец.по кадрам, завед.хоз-вом БУК ШМР "ЦКС" (2,5ед)</t>
  </si>
  <si>
    <t>211+213 заработная плата и начисления на оплату труда руководителя БУК ШМР "ЦКС" (1ед)</t>
  </si>
  <si>
    <t>Чистякова Е.А.</t>
  </si>
  <si>
    <t>(81751) 2-51-00</t>
  </si>
  <si>
    <t>224 аренда, возмещение затрат</t>
  </si>
  <si>
    <t>3. увеличение платы за коммунальные услуги: тепло 2%, эл/эн 3%, вода 3%</t>
  </si>
  <si>
    <t>4. по ИЦ запланирован ремонт Любомировского (или Чернеевский) ДК (Угол с/с)</t>
  </si>
  <si>
    <t>Долги по  перечисляемым сумма за прошлые года</t>
  </si>
  <si>
    <t>ВСЕГО по поселениям с учетом ЕДК, с учетом долга (2022г)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</si>
</sst>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2" fontId="0" fillId="0" borderId="0" xfId="0" applyNumberFormat="1"/>
    <xf numFmtId="0" fontId="0" fillId="5" borderId="0" xfId="0" applyFill="1"/>
    <xf numFmtId="2" fontId="0" fillId="5" borderId="0" xfId="0" applyNumberFormat="1" applyFill="1"/>
    <xf numFmtId="0" fontId="1" fillId="0" borderId="0" xfId="0" applyFont="1" applyAlignment="1"/>
    <xf numFmtId="0" fontId="5" fillId="2" borderId="7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3" borderId="1" xfId="0" applyFont="1" applyFill="1" applyBorder="1" applyAlignment="1">
      <alignment horizontal="center"/>
    </xf>
    <xf numFmtId="4" fontId="2" fillId="5" borderId="2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5" borderId="7" xfId="0" applyNumberFormat="1" applyFont="1" applyFill="1" applyBorder="1" applyAlignment="1">
      <alignment horizontal="center"/>
    </xf>
    <xf numFmtId="4" fontId="2" fillId="5" borderId="1" xfId="0" applyNumberFormat="1" applyFont="1" applyFill="1" applyBorder="1"/>
    <xf numFmtId="0" fontId="5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4" fontId="5" fillId="4" borderId="2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/>
    <xf numFmtId="164" fontId="2" fillId="5" borderId="2" xfId="0" applyNumberFormat="1" applyFont="1" applyFill="1" applyBorder="1" applyAlignment="1">
      <alignment horizontal="center" vertical="center"/>
    </xf>
    <xf numFmtId="164" fontId="2" fillId="5" borderId="7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/>
    </xf>
    <xf numFmtId="164" fontId="2" fillId="0" borderId="1" xfId="0" applyNumberFormat="1" applyFont="1" applyBorder="1"/>
    <xf numFmtId="164" fontId="5" fillId="2" borderId="1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/>
    <xf numFmtId="164" fontId="2" fillId="0" borderId="7" xfId="0" applyNumberFormat="1" applyFont="1" applyFill="1" applyBorder="1" applyAlignment="1">
      <alignment horizontal="center"/>
    </xf>
    <xf numFmtId="4" fontId="2" fillId="0" borderId="7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5" fontId="5" fillId="4" borderId="2" xfId="0" applyNumberFormat="1" applyFont="1" applyFill="1" applyBorder="1" applyAlignment="1">
      <alignment horizontal="center" vertical="center"/>
    </xf>
    <xf numFmtId="0" fontId="6" fillId="0" borderId="0" xfId="0" applyFont="1"/>
    <xf numFmtId="165" fontId="5" fillId="2" borderId="2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/>
    </xf>
    <xf numFmtId="165" fontId="2" fillId="5" borderId="2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/>
    </xf>
    <xf numFmtId="165" fontId="2" fillId="5" borderId="3" xfId="0" applyNumberFormat="1" applyFont="1" applyFill="1" applyBorder="1" applyAlignment="1">
      <alignment horizontal="center" vertical="center"/>
    </xf>
    <xf numFmtId="165" fontId="2" fillId="5" borderId="7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/>
    </xf>
    <xf numFmtId="165" fontId="5" fillId="6" borderId="1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/>
    </xf>
    <xf numFmtId="165" fontId="5" fillId="6" borderId="2" xfId="0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0" fillId="0" borderId="0" xfId="0" applyFill="1"/>
    <xf numFmtId="165" fontId="2" fillId="0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2" fontId="3" fillId="3" borderId="11" xfId="0" applyNumberFormat="1" applyFont="1" applyFill="1" applyBorder="1" applyAlignment="1">
      <alignment horizontal="center" vertical="center" wrapText="1"/>
    </xf>
    <xf numFmtId="2" fontId="3" fillId="3" borderId="7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2" fillId="3" borderId="11" xfId="0" applyNumberFormat="1" applyFont="1" applyFill="1" applyBorder="1" applyAlignment="1">
      <alignment horizontal="center" vertical="center" wrapText="1"/>
    </xf>
    <xf numFmtId="2" fontId="2" fillId="3" borderId="7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14" fontId="0" fillId="5" borderId="0" xfId="0" applyNumberFormat="1" applyFill="1" applyAlignment="1">
      <alignment horizontal="left"/>
    </xf>
    <xf numFmtId="0" fontId="2" fillId="3" borderId="6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F590"/>
  <sheetViews>
    <sheetView tabSelected="1" zoomScale="85" zoomScaleNormal="85" workbookViewId="0">
      <pane xSplit="3" ySplit="6" topLeftCell="D49" activePane="bottomRight" state="frozen"/>
      <selection pane="topRight" activeCell="D1" sqref="D1"/>
      <selection pane="bottomLeft" activeCell="A4" sqref="A4"/>
      <selection pane="bottomRight" activeCell="D66" sqref="D66"/>
    </sheetView>
  </sheetViews>
  <sheetFormatPr defaultRowHeight="14.4" x14ac:dyDescent="0.3"/>
  <cols>
    <col min="1" max="1" width="1.109375" customWidth="1"/>
    <col min="2" max="2" width="14.5546875" customWidth="1"/>
    <col min="3" max="3" width="4.5546875" customWidth="1"/>
    <col min="4" max="4" width="8.33203125" customWidth="1"/>
    <col min="5" max="5" width="8.6640625" style="2" customWidth="1"/>
    <col min="6" max="6" width="8.44140625" style="2" customWidth="1"/>
    <col min="7" max="7" width="12" customWidth="1"/>
    <col min="8" max="8" width="14.6640625" style="3" customWidth="1"/>
    <col min="9" max="9" width="12.109375" style="3" customWidth="1"/>
    <col min="10" max="10" width="10.6640625" style="2" customWidth="1"/>
    <col min="11" max="11" width="10.88671875" style="1" customWidth="1"/>
    <col min="12" max="12" width="7.6640625" style="1" customWidth="1"/>
    <col min="13" max="13" width="9.109375" customWidth="1"/>
    <col min="14" max="14" width="8.33203125" customWidth="1"/>
    <col min="15" max="18" width="8.109375" customWidth="1"/>
    <col min="19" max="19" width="8.33203125" customWidth="1"/>
    <col min="20" max="20" width="9.6640625" customWidth="1"/>
    <col min="21" max="21" width="6.6640625" customWidth="1"/>
    <col min="22" max="22" width="10.6640625" customWidth="1"/>
    <col min="25" max="25" width="7.44140625" customWidth="1"/>
    <col min="26" max="26" width="7.6640625" customWidth="1"/>
    <col min="27" max="27" width="7.44140625" customWidth="1"/>
    <col min="29" max="32" width="10.44140625" customWidth="1"/>
  </cols>
  <sheetData>
    <row r="1" spans="2:32" x14ac:dyDescent="0.3">
      <c r="E1"/>
      <c r="F1"/>
      <c r="H1"/>
      <c r="I1"/>
      <c r="J1"/>
    </row>
    <row r="2" spans="2:32" x14ac:dyDescent="0.3">
      <c r="E2"/>
      <c r="F2"/>
      <c r="H2"/>
      <c r="I2"/>
      <c r="J2"/>
    </row>
    <row r="3" spans="2:32" ht="21" x14ac:dyDescent="0.4">
      <c r="E3" s="4" t="s">
        <v>63</v>
      </c>
      <c r="F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2:32" ht="15" thickBot="1" x14ac:dyDescent="0.35">
      <c r="E4"/>
      <c r="F4"/>
      <c r="H4"/>
      <c r="I4"/>
      <c r="J4"/>
    </row>
    <row r="5" spans="2:32" ht="51.6" customHeight="1" x14ac:dyDescent="0.3">
      <c r="B5" s="81" t="s">
        <v>19</v>
      </c>
      <c r="C5" s="82"/>
      <c r="D5" s="85" t="s">
        <v>40</v>
      </c>
      <c r="E5" s="87" t="s">
        <v>22</v>
      </c>
      <c r="F5" s="91" t="s">
        <v>23</v>
      </c>
      <c r="G5" s="93" t="s">
        <v>30</v>
      </c>
      <c r="H5" s="76" t="s">
        <v>67</v>
      </c>
      <c r="I5" s="76" t="s">
        <v>68</v>
      </c>
      <c r="J5" s="78" t="s">
        <v>42</v>
      </c>
      <c r="K5" s="79" t="s">
        <v>24</v>
      </c>
      <c r="L5" s="79" t="s">
        <v>31</v>
      </c>
      <c r="M5" s="74" t="s">
        <v>25</v>
      </c>
      <c r="N5" s="74" t="s">
        <v>26</v>
      </c>
      <c r="O5" s="74" t="s">
        <v>27</v>
      </c>
      <c r="P5" s="74" t="s">
        <v>51</v>
      </c>
      <c r="Q5" s="74" t="s">
        <v>71</v>
      </c>
      <c r="R5" s="74" t="s">
        <v>28</v>
      </c>
      <c r="S5" s="74" t="s">
        <v>29</v>
      </c>
      <c r="T5" s="74" t="s">
        <v>37</v>
      </c>
      <c r="U5" s="74" t="s">
        <v>52</v>
      </c>
      <c r="V5" s="69" t="s">
        <v>36</v>
      </c>
      <c r="W5" s="94" t="s">
        <v>43</v>
      </c>
      <c r="X5" s="95"/>
      <c r="Y5" s="95"/>
      <c r="Z5" s="95"/>
      <c r="AA5" s="96"/>
      <c r="AB5" s="69" t="s">
        <v>44</v>
      </c>
      <c r="AC5" s="71" t="s">
        <v>49</v>
      </c>
      <c r="AD5" s="69" t="s">
        <v>74</v>
      </c>
      <c r="AE5" s="71" t="s">
        <v>54</v>
      </c>
      <c r="AF5" s="71" t="s">
        <v>75</v>
      </c>
    </row>
    <row r="6" spans="2:32" ht="83.25" customHeight="1" thickBot="1" x14ac:dyDescent="0.35">
      <c r="B6" s="83"/>
      <c r="C6" s="84"/>
      <c r="D6" s="86"/>
      <c r="E6" s="88"/>
      <c r="F6" s="92"/>
      <c r="G6" s="93"/>
      <c r="H6" s="77"/>
      <c r="I6" s="77"/>
      <c r="J6" s="78"/>
      <c r="K6" s="80"/>
      <c r="L6" s="80"/>
      <c r="M6" s="75"/>
      <c r="N6" s="75"/>
      <c r="O6" s="75"/>
      <c r="P6" s="75"/>
      <c r="Q6" s="75"/>
      <c r="R6" s="75"/>
      <c r="S6" s="75"/>
      <c r="T6" s="75"/>
      <c r="U6" s="75"/>
      <c r="V6" s="70"/>
      <c r="W6" s="62" t="s">
        <v>45</v>
      </c>
      <c r="X6" s="62" t="s">
        <v>29</v>
      </c>
      <c r="Y6" s="62" t="s">
        <v>46</v>
      </c>
      <c r="Z6" s="62" t="s">
        <v>47</v>
      </c>
      <c r="AA6" s="62" t="s">
        <v>48</v>
      </c>
      <c r="AB6" s="97"/>
      <c r="AC6" s="71"/>
      <c r="AD6" s="70"/>
      <c r="AE6" s="71"/>
      <c r="AF6" s="71"/>
    </row>
    <row r="7" spans="2:32" s="7" customFormat="1" ht="13.8" x14ac:dyDescent="0.3">
      <c r="B7" s="89" t="s">
        <v>32</v>
      </c>
      <c r="C7" s="90"/>
      <c r="D7" s="5">
        <f>SUM(D8:D10)</f>
        <v>1.75</v>
      </c>
      <c r="E7" s="48">
        <f>SUM(E8:E10)</f>
        <v>877.80852000000004</v>
      </c>
      <c r="F7" s="49">
        <f t="shared" ref="F7:U7" si="0">SUM(F8:F10)</f>
        <v>265.09817304000001</v>
      </c>
      <c r="G7" s="50">
        <f>SUM(G8:G10)</f>
        <v>126.29430695999983</v>
      </c>
      <c r="H7" s="6">
        <f t="shared" si="0"/>
        <v>122.6</v>
      </c>
      <c r="I7" s="6">
        <f t="shared" si="0"/>
        <v>20.9</v>
      </c>
      <c r="J7" s="21">
        <f t="shared" si="0"/>
        <v>88.9</v>
      </c>
      <c r="K7" s="21">
        <f t="shared" si="0"/>
        <v>64.8</v>
      </c>
      <c r="L7" s="21">
        <f t="shared" si="0"/>
        <v>35.200000000000003</v>
      </c>
      <c r="M7" s="21">
        <f t="shared" si="0"/>
        <v>265.39999999999998</v>
      </c>
      <c r="N7" s="21">
        <f t="shared" si="0"/>
        <v>32.700000000000003</v>
      </c>
      <c r="O7" s="21">
        <f t="shared" si="0"/>
        <v>2.8</v>
      </c>
      <c r="P7" s="21">
        <f t="shared" si="0"/>
        <v>62.4</v>
      </c>
      <c r="Q7" s="21"/>
      <c r="R7" s="21">
        <f t="shared" si="0"/>
        <v>115.6</v>
      </c>
      <c r="S7" s="21">
        <f t="shared" si="0"/>
        <v>1.2000000000000002</v>
      </c>
      <c r="T7" s="21">
        <f t="shared" si="0"/>
        <v>15.3</v>
      </c>
      <c r="U7" s="21">
        <f t="shared" si="0"/>
        <v>0</v>
      </c>
      <c r="V7" s="21">
        <f>SUM(E7:U7)</f>
        <v>2097.0009999999997</v>
      </c>
      <c r="W7" s="21">
        <f>SUM(W8:W10)</f>
        <v>0</v>
      </c>
      <c r="X7" s="21">
        <f t="shared" ref="X7:AA7" si="1">SUM(X8:X10)</f>
        <v>0</v>
      </c>
      <c r="Y7" s="21">
        <f t="shared" si="1"/>
        <v>0</v>
      </c>
      <c r="Z7" s="21">
        <f t="shared" si="1"/>
        <v>0</v>
      </c>
      <c r="AA7" s="21">
        <f t="shared" si="1"/>
        <v>20</v>
      </c>
      <c r="AB7" s="21">
        <f>SUM(W7:AA7)</f>
        <v>20</v>
      </c>
      <c r="AC7" s="21">
        <f>V7+AB7</f>
        <v>2117.0009999999997</v>
      </c>
      <c r="AD7" s="21">
        <v>169.1</v>
      </c>
      <c r="AE7" s="21">
        <v>192.2</v>
      </c>
      <c r="AF7" s="21">
        <f>AC7+AE7+AD7</f>
        <v>2478.3009999999995</v>
      </c>
    </row>
    <row r="8" spans="2:32" s="7" customFormat="1" ht="13.8" x14ac:dyDescent="0.3">
      <c r="B8" s="72" t="s">
        <v>33</v>
      </c>
      <c r="C8" s="73"/>
      <c r="D8" s="8">
        <v>0.4</v>
      </c>
      <c r="E8" s="65">
        <f>19024.06*12/1000</f>
        <v>228.28872000000004</v>
      </c>
      <c r="F8" s="52">
        <f>E8*0.302</f>
        <v>68.943193440000016</v>
      </c>
      <c r="G8" s="53">
        <f>628.3*D8*1.302-SUM(E8:F8)-16</f>
        <v>13.986726559999909</v>
      </c>
      <c r="H8" s="12">
        <v>28</v>
      </c>
      <c r="I8" s="12">
        <v>4.8</v>
      </c>
      <c r="J8" s="22">
        <v>88.9</v>
      </c>
      <c r="K8" s="23">
        <v>21.1</v>
      </c>
      <c r="L8" s="23">
        <v>0.2</v>
      </c>
      <c r="M8" s="24">
        <v>75.400000000000006</v>
      </c>
      <c r="N8" s="24">
        <v>8.3000000000000007</v>
      </c>
      <c r="O8" s="24">
        <v>0</v>
      </c>
      <c r="P8" s="24">
        <v>6.9</v>
      </c>
      <c r="Q8" s="24"/>
      <c r="R8" s="24">
        <v>17.5</v>
      </c>
      <c r="S8" s="24">
        <v>0.4</v>
      </c>
      <c r="T8" s="24">
        <v>5</v>
      </c>
      <c r="U8" s="24"/>
      <c r="V8" s="25">
        <f>SUM(E8:T8)</f>
        <v>567.71863999999994</v>
      </c>
      <c r="W8" s="26"/>
      <c r="X8" s="39"/>
      <c r="Y8" s="39"/>
      <c r="Z8" s="39"/>
      <c r="AA8" s="39">
        <v>7</v>
      </c>
      <c r="AB8" s="25">
        <f t="shared" ref="AB8:AB40" si="2">SUM(W8:AA8)</f>
        <v>7</v>
      </c>
      <c r="AC8" s="25">
        <f t="shared" ref="AC8:AC40" si="3">V8+AB8</f>
        <v>574.71863999999994</v>
      </c>
      <c r="AD8" s="25"/>
      <c r="AE8" s="25"/>
      <c r="AF8" s="25"/>
    </row>
    <row r="9" spans="2:32" s="7" customFormat="1" ht="13.8" x14ac:dyDescent="0.3">
      <c r="B9" s="72" t="s">
        <v>34</v>
      </c>
      <c r="C9" s="73"/>
      <c r="D9" s="8">
        <v>0.3</v>
      </c>
      <c r="E9" s="65">
        <f>14689.39*12/1000</f>
        <v>176.27267999999998</v>
      </c>
      <c r="F9" s="52">
        <f t="shared" ref="F9:F10" si="4">E9*0.302</f>
        <v>53.234349359999989</v>
      </c>
      <c r="G9" s="53">
        <f>628.3*D9*1.302-SUM(E9:F9)-12</f>
        <v>3.9069506400000193</v>
      </c>
      <c r="H9" s="12">
        <v>21</v>
      </c>
      <c r="I9" s="12">
        <v>3.6</v>
      </c>
      <c r="J9" s="27"/>
      <c r="K9" s="23">
        <v>9.6999999999999993</v>
      </c>
      <c r="L9" s="23"/>
      <c r="M9" s="24">
        <v>23</v>
      </c>
      <c r="N9" s="24">
        <v>3.3</v>
      </c>
      <c r="O9" s="24">
        <v>0</v>
      </c>
      <c r="P9" s="24">
        <v>7.5</v>
      </c>
      <c r="Q9" s="24"/>
      <c r="R9" s="24">
        <v>6</v>
      </c>
      <c r="S9" s="24">
        <v>0.4</v>
      </c>
      <c r="T9" s="24">
        <v>5</v>
      </c>
      <c r="U9" s="24"/>
      <c r="V9" s="25">
        <f>SUM(E9:T9)</f>
        <v>312.91397999999998</v>
      </c>
      <c r="W9" s="26"/>
      <c r="X9" s="39"/>
      <c r="Y9" s="39"/>
      <c r="Z9" s="39"/>
      <c r="AA9" s="39">
        <v>5</v>
      </c>
      <c r="AB9" s="25">
        <f t="shared" si="2"/>
        <v>5</v>
      </c>
      <c r="AC9" s="25">
        <f t="shared" si="3"/>
        <v>317.91397999999998</v>
      </c>
      <c r="AD9" s="25"/>
      <c r="AE9" s="25"/>
      <c r="AF9" s="25"/>
    </row>
    <row r="10" spans="2:32" s="7" customFormat="1" ht="13.8" x14ac:dyDescent="0.3">
      <c r="B10" s="72" t="s">
        <v>35</v>
      </c>
      <c r="C10" s="73"/>
      <c r="D10" s="8">
        <v>1.05</v>
      </c>
      <c r="E10" s="65">
        <f>39437.26*12/1000</f>
        <v>473.24712</v>
      </c>
      <c r="F10" s="52">
        <f t="shared" si="4"/>
        <v>142.92063024000001</v>
      </c>
      <c r="G10" s="53">
        <f>557.8*D10*1.302-SUM(E10:F10)-38</f>
        <v>108.4006297599999</v>
      </c>
      <c r="H10" s="12">
        <v>73.599999999999994</v>
      </c>
      <c r="I10" s="12">
        <v>12.5</v>
      </c>
      <c r="J10" s="22"/>
      <c r="K10" s="23">
        <v>34</v>
      </c>
      <c r="L10" s="23">
        <v>35</v>
      </c>
      <c r="M10" s="24">
        <v>167</v>
      </c>
      <c r="N10" s="24">
        <v>21.1</v>
      </c>
      <c r="O10" s="24">
        <v>2.8</v>
      </c>
      <c r="P10" s="24">
        <v>48</v>
      </c>
      <c r="Q10" s="24"/>
      <c r="R10" s="24">
        <v>92.1</v>
      </c>
      <c r="S10" s="24">
        <v>0.4</v>
      </c>
      <c r="T10" s="24">
        <v>5.3</v>
      </c>
      <c r="U10" s="24"/>
      <c r="V10" s="25">
        <f>SUM(E10:T10)</f>
        <v>1216.3683799999999</v>
      </c>
      <c r="W10" s="26"/>
      <c r="X10" s="39"/>
      <c r="Y10" s="39"/>
      <c r="Z10" s="39"/>
      <c r="AA10" s="39">
        <v>8</v>
      </c>
      <c r="AB10" s="25">
        <f t="shared" si="2"/>
        <v>8</v>
      </c>
      <c r="AC10" s="25">
        <f t="shared" si="3"/>
        <v>1224.3683799999999</v>
      </c>
      <c r="AD10" s="25"/>
      <c r="AE10" s="25"/>
      <c r="AF10" s="25"/>
    </row>
    <row r="11" spans="2:32" s="7" customFormat="1" ht="13.8" x14ac:dyDescent="0.3">
      <c r="B11" s="98"/>
      <c r="C11" s="99"/>
      <c r="D11" s="8"/>
      <c r="E11" s="54"/>
      <c r="F11" s="55"/>
      <c r="G11" s="53"/>
      <c r="H11" s="13"/>
      <c r="I11" s="13"/>
      <c r="J11" s="28"/>
      <c r="K11" s="29"/>
      <c r="L11" s="29"/>
      <c r="M11" s="30"/>
      <c r="N11" s="30"/>
      <c r="O11" s="30"/>
      <c r="P11" s="30"/>
      <c r="Q11" s="30"/>
      <c r="R11" s="30"/>
      <c r="S11" s="30"/>
      <c r="T11" s="30"/>
      <c r="U11" s="30"/>
      <c r="V11" s="25"/>
      <c r="W11" s="38"/>
      <c r="X11" s="38"/>
      <c r="Y11" s="38"/>
      <c r="Z11" s="38"/>
      <c r="AA11" s="26"/>
      <c r="AB11" s="25"/>
      <c r="AC11" s="25"/>
      <c r="AD11" s="25"/>
      <c r="AE11" s="25"/>
      <c r="AF11" s="25"/>
    </row>
    <row r="12" spans="2:32" s="7" customFormat="1" ht="13.8" x14ac:dyDescent="0.3">
      <c r="B12" s="100" t="s">
        <v>41</v>
      </c>
      <c r="C12" s="101"/>
      <c r="D12" s="15">
        <f>D13+D14</f>
        <v>2.4500000000000002</v>
      </c>
      <c r="E12" s="56">
        <f>E13+E14</f>
        <v>1096.91688</v>
      </c>
      <c r="F12" s="56">
        <f t="shared" ref="F12:S12" si="5">F13+F14</f>
        <v>331.26889775999996</v>
      </c>
      <c r="G12" s="50">
        <f t="shared" si="5"/>
        <v>476.02839223999979</v>
      </c>
      <c r="H12" s="35">
        <f t="shared" si="5"/>
        <v>171.6</v>
      </c>
      <c r="I12" s="35">
        <f t="shared" si="5"/>
        <v>29.2</v>
      </c>
      <c r="J12" s="35">
        <f t="shared" si="5"/>
        <v>479.90000000000003</v>
      </c>
      <c r="K12" s="35">
        <f t="shared" si="5"/>
        <v>123.2</v>
      </c>
      <c r="L12" s="35">
        <f t="shared" si="5"/>
        <v>67</v>
      </c>
      <c r="M12" s="35">
        <f t="shared" si="5"/>
        <v>305.60000000000002</v>
      </c>
      <c r="N12" s="35">
        <f t="shared" si="5"/>
        <v>36.299999999999997</v>
      </c>
      <c r="O12" s="35">
        <f t="shared" si="5"/>
        <v>7.9</v>
      </c>
      <c r="P12" s="35">
        <f t="shared" si="5"/>
        <v>17.2</v>
      </c>
      <c r="Q12" s="35"/>
      <c r="R12" s="35">
        <f t="shared" si="5"/>
        <v>27.5</v>
      </c>
      <c r="S12" s="35">
        <f t="shared" si="5"/>
        <v>288.39999999999998</v>
      </c>
      <c r="T12" s="35">
        <f>T13+T14</f>
        <v>10</v>
      </c>
      <c r="U12" s="35">
        <f>U13+U14</f>
        <v>0</v>
      </c>
      <c r="V12" s="31">
        <f>SUM(E12:U12)</f>
        <v>3468.0141699999995</v>
      </c>
      <c r="W12" s="35">
        <f>SUM(W13:W14)</f>
        <v>0</v>
      </c>
      <c r="X12" s="35">
        <f t="shared" ref="X12:AA12" si="6">SUM(X13:X14)</f>
        <v>0</v>
      </c>
      <c r="Y12" s="35">
        <f t="shared" si="6"/>
        <v>0</v>
      </c>
      <c r="Z12" s="35">
        <f t="shared" si="6"/>
        <v>0</v>
      </c>
      <c r="AA12" s="35">
        <f t="shared" si="6"/>
        <v>17</v>
      </c>
      <c r="AB12" s="31">
        <f>SUM(W12:AA12)</f>
        <v>17</v>
      </c>
      <c r="AC12" s="31">
        <f>+AC13+AC14</f>
        <v>3485.0141699999999</v>
      </c>
      <c r="AD12" s="31">
        <v>358.89</v>
      </c>
      <c r="AE12" s="31">
        <v>36.799999999999997</v>
      </c>
      <c r="AF12" s="21">
        <f>AC12+AE12+AD12</f>
        <v>3880.70417</v>
      </c>
    </row>
    <row r="13" spans="2:32" s="7" customFormat="1" ht="13.8" x14ac:dyDescent="0.3">
      <c r="B13" s="72" t="s">
        <v>50</v>
      </c>
      <c r="C13" s="73"/>
      <c r="D13" s="8">
        <v>1.95</v>
      </c>
      <c r="E13" s="66">
        <f>75343.23*12/1000</f>
        <v>904.11876000000007</v>
      </c>
      <c r="F13" s="52">
        <f t="shared" ref="F13:F14" si="7">E13*0.302</f>
        <v>273.04386552</v>
      </c>
      <c r="G13" s="53">
        <f>628.3*D13*1.302-SUM(E13:F13)-80</f>
        <v>338.02824447999978</v>
      </c>
      <c r="H13" s="44">
        <v>136.6</v>
      </c>
      <c r="I13" s="44">
        <v>23.2</v>
      </c>
      <c r="J13" s="40">
        <v>266.60000000000002</v>
      </c>
      <c r="K13" s="43">
        <v>87.5</v>
      </c>
      <c r="L13" s="43">
        <v>31</v>
      </c>
      <c r="M13" s="40">
        <v>260.60000000000002</v>
      </c>
      <c r="N13" s="40">
        <v>28.5</v>
      </c>
      <c r="O13" s="40">
        <v>6</v>
      </c>
      <c r="P13" s="40">
        <v>11.7</v>
      </c>
      <c r="Q13" s="40"/>
      <c r="R13" s="40">
        <v>12.3</v>
      </c>
      <c r="S13" s="40">
        <v>288</v>
      </c>
      <c r="T13" s="40">
        <v>5</v>
      </c>
      <c r="U13" s="40"/>
      <c r="V13" s="25">
        <f>SUM(E13:U13)</f>
        <v>2672.1908699999999</v>
      </c>
      <c r="W13" s="42"/>
      <c r="X13" s="45"/>
      <c r="Y13" s="45"/>
      <c r="Z13" s="45"/>
      <c r="AA13" s="45">
        <v>15</v>
      </c>
      <c r="AB13" s="41">
        <f>SUM(W13:AA13)</f>
        <v>15</v>
      </c>
      <c r="AC13" s="25">
        <f>V13+AB13</f>
        <v>2687.1908699999999</v>
      </c>
      <c r="AD13" s="25"/>
      <c r="AE13" s="25"/>
      <c r="AF13" s="25"/>
    </row>
    <row r="14" spans="2:32" s="7" customFormat="1" ht="14.25" customHeight="1" x14ac:dyDescent="0.3">
      <c r="B14" s="72" t="s">
        <v>0</v>
      </c>
      <c r="C14" s="73"/>
      <c r="D14" s="8">
        <v>0.5</v>
      </c>
      <c r="E14" s="66">
        <f>16066.51*12/1000</f>
        <v>192.79811999999998</v>
      </c>
      <c r="F14" s="52">
        <f t="shared" si="7"/>
        <v>58.22503223999999</v>
      </c>
      <c r="G14" s="53">
        <f>628.3*D14*1.302-SUM(E14:F14)-20</f>
        <v>138.00014776000003</v>
      </c>
      <c r="H14" s="12">
        <v>35</v>
      </c>
      <c r="I14" s="12">
        <v>6</v>
      </c>
      <c r="J14" s="22">
        <v>213.3</v>
      </c>
      <c r="K14" s="23">
        <v>35.700000000000003</v>
      </c>
      <c r="L14" s="23">
        <v>36</v>
      </c>
      <c r="M14" s="24">
        <v>45</v>
      </c>
      <c r="N14" s="24">
        <v>7.8</v>
      </c>
      <c r="O14" s="24">
        <v>1.9</v>
      </c>
      <c r="P14" s="24">
        <v>5.5</v>
      </c>
      <c r="Q14" s="24"/>
      <c r="R14" s="24">
        <v>15.2</v>
      </c>
      <c r="S14" s="24">
        <v>0.4</v>
      </c>
      <c r="T14" s="24">
        <v>5</v>
      </c>
      <c r="U14" s="24"/>
      <c r="V14" s="25">
        <f>SUM(E14:T14)</f>
        <v>795.82330000000002</v>
      </c>
      <c r="W14" s="26"/>
      <c r="X14" s="39"/>
      <c r="Y14" s="26"/>
      <c r="Z14" s="26"/>
      <c r="AA14" s="26">
        <v>2</v>
      </c>
      <c r="AB14" s="41">
        <f>SUM(W14:AA14)</f>
        <v>2</v>
      </c>
      <c r="AC14" s="25">
        <f>V14+AB14</f>
        <v>797.82330000000002</v>
      </c>
      <c r="AD14" s="25"/>
      <c r="AE14" s="25"/>
      <c r="AF14" s="25"/>
    </row>
    <row r="15" spans="2:32" s="7" customFormat="1" ht="14.25" customHeight="1" x14ac:dyDescent="0.3">
      <c r="B15" s="98"/>
      <c r="C15" s="102"/>
      <c r="D15" s="8"/>
      <c r="E15" s="51"/>
      <c r="F15" s="52"/>
      <c r="G15" s="57"/>
      <c r="H15" s="12"/>
      <c r="I15" s="12"/>
      <c r="J15" s="22"/>
      <c r="K15" s="23"/>
      <c r="L15" s="23"/>
      <c r="M15" s="24"/>
      <c r="N15" s="24"/>
      <c r="O15" s="24"/>
      <c r="P15" s="24"/>
      <c r="Q15" s="24"/>
      <c r="R15" s="24"/>
      <c r="S15" s="24"/>
      <c r="T15" s="24"/>
      <c r="U15" s="24"/>
      <c r="V15" s="25"/>
      <c r="W15" s="26"/>
      <c r="X15" s="26"/>
      <c r="Y15" s="26"/>
      <c r="Z15" s="26"/>
      <c r="AA15" s="26"/>
      <c r="AB15" s="25"/>
      <c r="AC15" s="25"/>
      <c r="AD15" s="25"/>
      <c r="AE15" s="25"/>
      <c r="AF15" s="25"/>
    </row>
    <row r="16" spans="2:32" s="7" customFormat="1" ht="13.8" x14ac:dyDescent="0.3">
      <c r="B16" s="89" t="s">
        <v>11</v>
      </c>
      <c r="C16" s="90"/>
      <c r="D16" s="15"/>
      <c r="E16" s="58"/>
      <c r="F16" s="59"/>
      <c r="G16" s="50"/>
      <c r="H16" s="16"/>
      <c r="I16" s="16"/>
      <c r="J16" s="32"/>
      <c r="K16" s="33"/>
      <c r="L16" s="33"/>
      <c r="M16" s="32"/>
      <c r="N16" s="32"/>
      <c r="O16" s="32"/>
      <c r="P16" s="32"/>
      <c r="Q16" s="32"/>
      <c r="R16" s="32"/>
      <c r="S16" s="32"/>
      <c r="T16" s="32"/>
      <c r="U16" s="32"/>
      <c r="V16" s="21"/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21">
        <v>0</v>
      </c>
      <c r="AC16" s="21"/>
      <c r="AD16" s="21"/>
      <c r="AE16" s="21"/>
      <c r="AF16" s="21"/>
    </row>
    <row r="17" spans="2:32" s="7" customFormat="1" ht="13.8" x14ac:dyDescent="0.3">
      <c r="B17" s="72" t="s">
        <v>1</v>
      </c>
      <c r="C17" s="73"/>
      <c r="D17" s="8">
        <v>1.25</v>
      </c>
      <c r="E17" s="66">
        <f>34332.68*12/1000</f>
        <v>411.99216000000001</v>
      </c>
      <c r="F17" s="52">
        <f>E17*0.302</f>
        <v>124.42163232</v>
      </c>
      <c r="G17" s="53">
        <f>628.3*D17*1.302-SUM(E17:F17)-50</f>
        <v>436.14445768000007</v>
      </c>
      <c r="H17" s="12">
        <v>87.6</v>
      </c>
      <c r="I17" s="12">
        <v>14.9</v>
      </c>
      <c r="J17" s="22">
        <v>248.9</v>
      </c>
      <c r="K17" s="23">
        <v>63.2</v>
      </c>
      <c r="L17" s="23">
        <v>20.5</v>
      </c>
      <c r="M17" s="24">
        <v>90.6</v>
      </c>
      <c r="N17" s="24">
        <v>20.9</v>
      </c>
      <c r="O17" s="24">
        <v>0.7</v>
      </c>
      <c r="P17" s="24">
        <v>8.6</v>
      </c>
      <c r="Q17" s="24"/>
      <c r="R17" s="24">
        <v>16.7</v>
      </c>
      <c r="S17" s="24">
        <v>0.4</v>
      </c>
      <c r="T17" s="24">
        <v>5.4</v>
      </c>
      <c r="U17" s="24"/>
      <c r="V17" s="25">
        <f>SUM(E17:U17)</f>
        <v>1550.9582500000004</v>
      </c>
      <c r="W17" s="38"/>
      <c r="X17" s="38"/>
      <c r="Y17" s="38"/>
      <c r="Z17" s="38"/>
      <c r="AA17" s="38">
        <v>5</v>
      </c>
      <c r="AB17" s="41">
        <f>SUM(W17:AA17)</f>
        <v>5</v>
      </c>
      <c r="AC17" s="25">
        <f>V17+AB17</f>
        <v>1555.9582500000004</v>
      </c>
      <c r="AD17" s="25"/>
      <c r="AE17" s="25">
        <v>26.3</v>
      </c>
      <c r="AF17" s="21">
        <f>AC17+AE17</f>
        <v>1582.2582500000003</v>
      </c>
    </row>
    <row r="18" spans="2:32" s="7" customFormat="1" ht="13.8" x14ac:dyDescent="0.3">
      <c r="B18" s="98"/>
      <c r="C18" s="102"/>
      <c r="D18" s="8"/>
      <c r="E18" s="51"/>
      <c r="F18" s="52"/>
      <c r="G18" s="50"/>
      <c r="H18" s="12"/>
      <c r="I18" s="12"/>
      <c r="J18" s="22"/>
      <c r="K18" s="23"/>
      <c r="L18" s="23"/>
      <c r="M18" s="24"/>
      <c r="N18" s="24"/>
      <c r="O18" s="24"/>
      <c r="P18" s="24"/>
      <c r="Q18" s="24"/>
      <c r="R18" s="24"/>
      <c r="S18" s="24"/>
      <c r="T18" s="24"/>
      <c r="U18" s="24"/>
      <c r="V18" s="25"/>
      <c r="W18" s="38"/>
      <c r="X18" s="38"/>
      <c r="Y18" s="38"/>
      <c r="Z18" s="38"/>
      <c r="AA18" s="38"/>
      <c r="AB18" s="25"/>
      <c r="AC18" s="25"/>
      <c r="AD18" s="25"/>
      <c r="AE18" s="25"/>
      <c r="AF18" s="25"/>
    </row>
    <row r="19" spans="2:32" s="7" customFormat="1" ht="13.8" x14ac:dyDescent="0.3">
      <c r="B19" s="89" t="s">
        <v>12</v>
      </c>
      <c r="C19" s="90"/>
      <c r="D19" s="15"/>
      <c r="E19" s="58"/>
      <c r="F19" s="59"/>
      <c r="G19" s="50"/>
      <c r="H19" s="16"/>
      <c r="I19" s="16"/>
      <c r="J19" s="32"/>
      <c r="K19" s="33"/>
      <c r="L19" s="33"/>
      <c r="M19" s="32"/>
      <c r="N19" s="32"/>
      <c r="O19" s="32"/>
      <c r="P19" s="32"/>
      <c r="Q19" s="32"/>
      <c r="R19" s="32"/>
      <c r="S19" s="32"/>
      <c r="T19" s="32"/>
      <c r="U19" s="32"/>
      <c r="V19" s="21"/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21">
        <f>SUM(W19:AA19)</f>
        <v>0</v>
      </c>
      <c r="AC19" s="21"/>
      <c r="AD19" s="21"/>
      <c r="AE19" s="21"/>
      <c r="AF19" s="21"/>
    </row>
    <row r="20" spans="2:32" s="7" customFormat="1" ht="13.8" x14ac:dyDescent="0.3">
      <c r="B20" s="72" t="s">
        <v>2</v>
      </c>
      <c r="C20" s="73"/>
      <c r="D20" s="8">
        <v>2.25</v>
      </c>
      <c r="E20" s="66">
        <f>65780.12*12/1000</f>
        <v>789.3614399999999</v>
      </c>
      <c r="F20" s="52">
        <f>E20*0.302</f>
        <v>238.38715487999997</v>
      </c>
      <c r="G20" s="53">
        <f>628.3*D20*1.302-SUM(E20:F20)-0</f>
        <v>812.85625512000001</v>
      </c>
      <c r="H20" s="12">
        <v>157.6</v>
      </c>
      <c r="I20" s="12">
        <v>26.8</v>
      </c>
      <c r="J20" s="22"/>
      <c r="K20" s="23">
        <v>72.900000000000006</v>
      </c>
      <c r="L20" s="23"/>
      <c r="M20" s="24"/>
      <c r="N20" s="24"/>
      <c r="O20" s="24"/>
      <c r="P20" s="24">
        <v>1.7</v>
      </c>
      <c r="Q20" s="24">
        <v>60</v>
      </c>
      <c r="R20" s="24"/>
      <c r="S20" s="24">
        <v>133.5</v>
      </c>
      <c r="T20" s="24">
        <v>4.9000000000000004</v>
      </c>
      <c r="U20" s="24"/>
      <c r="V20" s="25">
        <f>SUM(E20:U20)</f>
        <v>2298.0048499999998</v>
      </c>
      <c r="W20" s="26"/>
      <c r="X20" s="26"/>
      <c r="Y20" s="26"/>
      <c r="Z20" s="26"/>
      <c r="AA20" s="39">
        <v>10</v>
      </c>
      <c r="AB20" s="25">
        <f>SUM(W20:AA20)</f>
        <v>10</v>
      </c>
      <c r="AC20" s="25">
        <f t="shared" si="3"/>
        <v>2308.0048499999998</v>
      </c>
      <c r="AD20" s="25"/>
      <c r="AE20" s="25">
        <v>57.8</v>
      </c>
      <c r="AF20" s="21">
        <f>AC20+AE20</f>
        <v>2365.80485</v>
      </c>
    </row>
    <row r="21" spans="2:32" s="7" customFormat="1" ht="13.8" x14ac:dyDescent="0.3">
      <c r="B21" s="98"/>
      <c r="C21" s="102"/>
      <c r="D21" s="8"/>
      <c r="E21" s="51"/>
      <c r="F21" s="52"/>
      <c r="G21" s="53"/>
      <c r="H21" s="12"/>
      <c r="I21" s="12"/>
      <c r="J21" s="22"/>
      <c r="K21" s="23"/>
      <c r="L21" s="23"/>
      <c r="M21" s="24"/>
      <c r="N21" s="24"/>
      <c r="O21" s="24"/>
      <c r="P21" s="24"/>
      <c r="Q21" s="24"/>
      <c r="R21" s="24"/>
      <c r="S21" s="24"/>
      <c r="T21" s="24"/>
      <c r="U21" s="24"/>
      <c r="V21" s="25"/>
      <c r="W21" s="26"/>
      <c r="X21" s="26"/>
      <c r="Y21" s="26"/>
      <c r="Z21" s="26"/>
      <c r="AA21" s="26"/>
      <c r="AB21" s="25"/>
      <c r="AC21" s="25"/>
      <c r="AD21" s="25"/>
      <c r="AE21" s="25"/>
      <c r="AF21" s="25"/>
    </row>
    <row r="22" spans="2:32" s="7" customFormat="1" ht="13.8" x14ac:dyDescent="0.3">
      <c r="B22" s="89" t="s">
        <v>13</v>
      </c>
      <c r="C22" s="90"/>
      <c r="D22" s="15">
        <f>SUM(D23:D25)</f>
        <v>2.25</v>
      </c>
      <c r="E22" s="48">
        <f t="shared" ref="E22:K22" si="8">SUM(E23:E25)</f>
        <v>763.68108000000007</v>
      </c>
      <c r="F22" s="49">
        <f t="shared" si="8"/>
        <v>230.63168615999999</v>
      </c>
      <c r="G22" s="50">
        <f>SUM(G23:G25)</f>
        <v>756.29208384000003</v>
      </c>
      <c r="H22" s="6">
        <f t="shared" si="8"/>
        <v>157.6</v>
      </c>
      <c r="I22" s="6">
        <f t="shared" si="8"/>
        <v>26.8</v>
      </c>
      <c r="J22" s="21">
        <f t="shared" si="8"/>
        <v>142.19999999999999</v>
      </c>
      <c r="K22" s="21">
        <f t="shared" si="8"/>
        <v>85.899999999999991</v>
      </c>
      <c r="L22" s="21"/>
      <c r="M22" s="21">
        <f t="shared" ref="M22:U22" si="9">SUM(M23:M25)</f>
        <v>0</v>
      </c>
      <c r="N22" s="21">
        <f t="shared" si="9"/>
        <v>1262.9000000000001</v>
      </c>
      <c r="O22" s="21">
        <f t="shared" si="9"/>
        <v>2</v>
      </c>
      <c r="P22" s="21">
        <f t="shared" si="9"/>
        <v>8.1</v>
      </c>
      <c r="Q22" s="21"/>
      <c r="R22" s="21">
        <f t="shared" si="9"/>
        <v>12</v>
      </c>
      <c r="S22" s="21">
        <f t="shared" si="9"/>
        <v>0.8</v>
      </c>
      <c r="T22" s="21">
        <f t="shared" si="9"/>
        <v>10.1</v>
      </c>
      <c r="U22" s="21">
        <f t="shared" si="9"/>
        <v>0</v>
      </c>
      <c r="V22" s="21">
        <f>SUM(E22:U22)</f>
        <v>3459.0048500000003</v>
      </c>
      <c r="W22" s="35">
        <f>SUM(W23:W25)</f>
        <v>0</v>
      </c>
      <c r="X22" s="35">
        <f t="shared" ref="X22:Z22" si="10">SUM(X23:X25)</f>
        <v>0</v>
      </c>
      <c r="Y22" s="35">
        <f t="shared" si="10"/>
        <v>0</v>
      </c>
      <c r="Z22" s="35">
        <f t="shared" si="10"/>
        <v>0</v>
      </c>
      <c r="AA22" s="35">
        <f>SUM(AA23:AA25)</f>
        <v>8</v>
      </c>
      <c r="AB22" s="21">
        <f t="shared" si="2"/>
        <v>8</v>
      </c>
      <c r="AC22" s="21">
        <f t="shared" si="3"/>
        <v>3467.0048500000003</v>
      </c>
      <c r="AD22" s="21"/>
      <c r="AE22" s="21">
        <v>141.80000000000001</v>
      </c>
      <c r="AF22" s="21">
        <f>AC22+AE22</f>
        <v>3608.8048500000004</v>
      </c>
    </row>
    <row r="23" spans="2:32" s="7" customFormat="1" ht="13.8" x14ac:dyDescent="0.3">
      <c r="B23" s="72" t="s">
        <v>3</v>
      </c>
      <c r="C23" s="73"/>
      <c r="D23" s="8">
        <v>1</v>
      </c>
      <c r="E23" s="66">
        <f>23637.75*12/1000</f>
        <v>283.65300000000002</v>
      </c>
      <c r="F23" s="52">
        <f t="shared" ref="F23:F25" si="11">E23*0.302</f>
        <v>85.663206000000002</v>
      </c>
      <c r="G23" s="53">
        <f>628.3*D23*1.302-SUM(E23:F23)-40</f>
        <v>408.73039399999999</v>
      </c>
      <c r="H23" s="12">
        <v>70</v>
      </c>
      <c r="I23" s="12">
        <v>11.9</v>
      </c>
      <c r="J23" s="22"/>
      <c r="K23" s="23">
        <v>32.4</v>
      </c>
      <c r="L23" s="23"/>
      <c r="M23" s="24">
        <v>0</v>
      </c>
      <c r="N23" s="108"/>
      <c r="O23" s="24"/>
      <c r="P23" s="24"/>
      <c r="Q23" s="24"/>
      <c r="R23" s="24"/>
      <c r="S23" s="24">
        <v>0</v>
      </c>
      <c r="T23" s="22"/>
      <c r="U23" s="22"/>
      <c r="V23" s="25">
        <f>SUM(E23:U23)</f>
        <v>892.34659999999997</v>
      </c>
      <c r="W23" s="26"/>
      <c r="X23" s="39"/>
      <c r="Y23" s="39"/>
      <c r="Z23" s="39"/>
      <c r="AA23" s="39">
        <v>2</v>
      </c>
      <c r="AB23" s="25">
        <f>SUM(W23:AA23)</f>
        <v>2</v>
      </c>
      <c r="AC23" s="25">
        <f t="shared" si="3"/>
        <v>894.34659999999997</v>
      </c>
      <c r="AD23" s="25"/>
      <c r="AE23" s="25"/>
      <c r="AF23" s="25"/>
    </row>
    <row r="24" spans="2:32" s="7" customFormat="1" ht="13.8" x14ac:dyDescent="0.3">
      <c r="B24" s="72" t="s">
        <v>14</v>
      </c>
      <c r="C24" s="73"/>
      <c r="D24" s="8">
        <v>0.75</v>
      </c>
      <c r="E24" s="66">
        <f>25247.38*12/1000</f>
        <v>302.96856000000002</v>
      </c>
      <c r="F24" s="52">
        <f t="shared" si="11"/>
        <v>91.496505120000009</v>
      </c>
      <c r="G24" s="53">
        <f>628.3*D24*1.302-SUM(E24:F24)-30</f>
        <v>189.06988487999996</v>
      </c>
      <c r="H24" s="12">
        <v>52.6</v>
      </c>
      <c r="I24" s="12">
        <v>8.9</v>
      </c>
      <c r="J24" s="27">
        <v>142.19999999999999</v>
      </c>
      <c r="K24" s="23">
        <v>37.299999999999997</v>
      </c>
      <c r="L24" s="23"/>
      <c r="M24" s="24">
        <v>0</v>
      </c>
      <c r="N24" s="108">
        <v>862.9</v>
      </c>
      <c r="O24" s="24">
        <v>2</v>
      </c>
      <c r="P24" s="24">
        <v>5.5</v>
      </c>
      <c r="Q24" s="24"/>
      <c r="R24" s="24">
        <v>6</v>
      </c>
      <c r="S24" s="24">
        <v>0.4</v>
      </c>
      <c r="T24" s="22">
        <v>5.0999999999999996</v>
      </c>
      <c r="U24" s="22"/>
      <c r="V24" s="25">
        <f>SUM(E24:U24)</f>
        <v>1706.4349499999998</v>
      </c>
      <c r="W24" s="26"/>
      <c r="X24" s="26"/>
      <c r="Y24" s="26"/>
      <c r="Z24" s="26"/>
      <c r="AA24" s="26">
        <v>3</v>
      </c>
      <c r="AB24" s="25">
        <f t="shared" ref="AB24:AB25" si="12">SUM(W24:AA24)</f>
        <v>3</v>
      </c>
      <c r="AC24" s="25">
        <f t="shared" si="3"/>
        <v>1709.4349499999998</v>
      </c>
      <c r="AD24" s="25"/>
      <c r="AE24" s="25"/>
      <c r="AF24" s="25"/>
    </row>
    <row r="25" spans="2:32" s="7" customFormat="1" ht="13.8" x14ac:dyDescent="0.3">
      <c r="B25" s="72" t="s">
        <v>4</v>
      </c>
      <c r="C25" s="73"/>
      <c r="D25" s="8">
        <v>0.5</v>
      </c>
      <c r="E25" s="66">
        <f>14754.96*12/1000</f>
        <v>177.05951999999999</v>
      </c>
      <c r="F25" s="52">
        <f t="shared" si="11"/>
        <v>53.471975039999997</v>
      </c>
      <c r="G25" s="53">
        <f>628.3*D25*1.302-SUM(E25:F25)-20</f>
        <v>158.49180496000002</v>
      </c>
      <c r="H25" s="12">
        <v>35</v>
      </c>
      <c r="I25" s="12">
        <v>6</v>
      </c>
      <c r="J25" s="22"/>
      <c r="K25" s="23">
        <v>16.2</v>
      </c>
      <c r="L25" s="23"/>
      <c r="M25" s="24">
        <v>0</v>
      </c>
      <c r="N25" s="108">
        <v>400</v>
      </c>
      <c r="O25" s="24">
        <v>0</v>
      </c>
      <c r="P25" s="24">
        <v>2.6</v>
      </c>
      <c r="Q25" s="24"/>
      <c r="R25" s="24">
        <v>6</v>
      </c>
      <c r="S25" s="24">
        <v>0.4</v>
      </c>
      <c r="T25" s="22">
        <f>5</f>
        <v>5</v>
      </c>
      <c r="U25" s="22"/>
      <c r="V25" s="25">
        <f>SUM(E25:U25)</f>
        <v>860.22329999999999</v>
      </c>
      <c r="W25" s="26"/>
      <c r="X25" s="26"/>
      <c r="Y25" s="26"/>
      <c r="Z25" s="26"/>
      <c r="AA25" s="26">
        <v>3</v>
      </c>
      <c r="AB25" s="25">
        <f t="shared" si="12"/>
        <v>3</v>
      </c>
      <c r="AC25" s="25">
        <f t="shared" si="3"/>
        <v>863.22329999999999</v>
      </c>
      <c r="AD25" s="25"/>
      <c r="AE25" s="25"/>
      <c r="AF25" s="25"/>
    </row>
    <row r="26" spans="2:32" s="7" customFormat="1" ht="13.8" x14ac:dyDescent="0.3">
      <c r="B26" s="98"/>
      <c r="C26" s="99"/>
      <c r="D26" s="8"/>
      <c r="E26" s="51"/>
      <c r="F26" s="52"/>
      <c r="G26" s="53"/>
      <c r="H26" s="14"/>
      <c r="I26" s="14"/>
      <c r="J26" s="22"/>
      <c r="K26" s="34"/>
      <c r="L26" s="34"/>
      <c r="M26" s="24"/>
      <c r="N26" s="24"/>
      <c r="O26" s="24"/>
      <c r="P26" s="24"/>
      <c r="Q26" s="24"/>
      <c r="R26" s="24">
        <v>0</v>
      </c>
      <c r="S26" s="24"/>
      <c r="T26" s="22"/>
      <c r="U26" s="22"/>
      <c r="V26" s="25"/>
      <c r="W26" s="26"/>
      <c r="X26" s="26"/>
      <c r="Y26" s="26"/>
      <c r="Z26" s="26"/>
      <c r="AA26" s="26"/>
      <c r="AB26" s="25"/>
      <c r="AC26" s="25"/>
      <c r="AD26" s="25"/>
      <c r="AE26" s="25"/>
      <c r="AF26" s="25"/>
    </row>
    <row r="27" spans="2:32" s="7" customFormat="1" ht="13.8" x14ac:dyDescent="0.3">
      <c r="B27" s="89" t="s">
        <v>15</v>
      </c>
      <c r="C27" s="90"/>
      <c r="D27" s="15">
        <f>SUM(D28:D29)</f>
        <v>1</v>
      </c>
      <c r="E27" s="60">
        <f t="shared" ref="E27:L27" si="13">SUM(E28:E29)</f>
        <v>313.13303999999999</v>
      </c>
      <c r="F27" s="56">
        <f t="shared" si="13"/>
        <v>94.56617808</v>
      </c>
      <c r="G27" s="50">
        <f>SUM(G28:G29)</f>
        <v>370.34738191999998</v>
      </c>
      <c r="H27" s="18">
        <f t="shared" si="13"/>
        <v>70</v>
      </c>
      <c r="I27" s="18">
        <f t="shared" si="13"/>
        <v>11.9</v>
      </c>
      <c r="J27" s="35">
        <f t="shared" si="13"/>
        <v>142.19999999999999</v>
      </c>
      <c r="K27" s="35">
        <f t="shared" si="13"/>
        <v>45.4</v>
      </c>
      <c r="L27" s="35">
        <f t="shared" si="13"/>
        <v>36</v>
      </c>
      <c r="M27" s="35">
        <f t="shared" ref="M27:U27" si="14">SUM(M28:M29)</f>
        <v>385.8</v>
      </c>
      <c r="N27" s="35">
        <f t="shared" si="14"/>
        <v>34.199999999999996</v>
      </c>
      <c r="O27" s="35">
        <f t="shared" si="14"/>
        <v>11.6</v>
      </c>
      <c r="P27" s="35">
        <f t="shared" si="14"/>
        <v>7.5</v>
      </c>
      <c r="Q27" s="35">
        <f t="shared" si="14"/>
        <v>4.0999999999999996</v>
      </c>
      <c r="R27" s="35">
        <f t="shared" si="14"/>
        <v>17.5</v>
      </c>
      <c r="S27" s="35">
        <f t="shared" si="14"/>
        <v>0.8</v>
      </c>
      <c r="T27" s="35">
        <f t="shared" si="14"/>
        <v>10</v>
      </c>
      <c r="U27" s="35">
        <f t="shared" si="14"/>
        <v>0</v>
      </c>
      <c r="V27" s="21">
        <f>SUM(E27:U27)</f>
        <v>1555.0465999999997</v>
      </c>
      <c r="W27" s="35">
        <v>0</v>
      </c>
      <c r="X27" s="35">
        <v>0</v>
      </c>
      <c r="Y27" s="35">
        <v>0</v>
      </c>
      <c r="Z27" s="35">
        <v>0</v>
      </c>
      <c r="AA27" s="35">
        <f>SUM(AA28:AA29)</f>
        <v>6</v>
      </c>
      <c r="AB27" s="21">
        <f>SUM(W27:AA27)</f>
        <v>6</v>
      </c>
      <c r="AC27" s="21">
        <f t="shared" si="3"/>
        <v>1561.0465999999997</v>
      </c>
      <c r="AD27" s="21"/>
      <c r="AE27" s="21">
        <v>131.30000000000001</v>
      </c>
      <c r="AF27" s="21">
        <f>AC27+AE27</f>
        <v>1692.3465999999996</v>
      </c>
    </row>
    <row r="28" spans="2:32" s="7" customFormat="1" ht="13.8" x14ac:dyDescent="0.3">
      <c r="B28" s="72" t="s">
        <v>5</v>
      </c>
      <c r="C28" s="73"/>
      <c r="D28" s="8">
        <v>0.25</v>
      </c>
      <c r="E28" s="65">
        <f>4508.46*12/1000</f>
        <v>54.101520000000001</v>
      </c>
      <c r="F28" s="52">
        <f t="shared" ref="F28:F29" si="15">E28*0.302</f>
        <v>16.33865904</v>
      </c>
      <c r="G28" s="53">
        <f>628.3*D28*1.302-SUM(E28:F28)-10</f>
        <v>124.07147096</v>
      </c>
      <c r="H28" s="12">
        <v>17.5</v>
      </c>
      <c r="I28" s="12">
        <v>3</v>
      </c>
      <c r="J28" s="22"/>
      <c r="K28" s="23">
        <v>8.1</v>
      </c>
      <c r="L28" s="23"/>
      <c r="M28" s="24">
        <v>0</v>
      </c>
      <c r="N28" s="24">
        <v>0.8</v>
      </c>
      <c r="O28" s="24">
        <v>0</v>
      </c>
      <c r="P28" s="24">
        <v>2</v>
      </c>
      <c r="Q28" s="24"/>
      <c r="R28" s="24">
        <v>6</v>
      </c>
      <c r="S28" s="24">
        <v>0.4</v>
      </c>
      <c r="T28" s="24">
        <v>5</v>
      </c>
      <c r="U28" s="24"/>
      <c r="V28" s="25">
        <f>SUM(E28:U28)</f>
        <v>237.31165000000001</v>
      </c>
      <c r="W28" s="26"/>
      <c r="X28" s="26"/>
      <c r="Y28" s="26"/>
      <c r="Z28" s="26"/>
      <c r="AA28" s="39">
        <v>3</v>
      </c>
      <c r="AB28" s="25">
        <f t="shared" ref="AB28:AB29" si="16">SUM(W28:AA28)</f>
        <v>3</v>
      </c>
      <c r="AC28" s="25">
        <f t="shared" si="3"/>
        <v>240.31165000000001</v>
      </c>
      <c r="AD28" s="25"/>
      <c r="AE28" s="25"/>
      <c r="AF28" s="25"/>
    </row>
    <row r="29" spans="2:32" s="7" customFormat="1" ht="13.8" x14ac:dyDescent="0.3">
      <c r="B29" s="72" t="s">
        <v>6</v>
      </c>
      <c r="C29" s="73"/>
      <c r="D29" s="8">
        <v>0.75</v>
      </c>
      <c r="E29" s="65">
        <f>21585.96*12/1000</f>
        <v>259.03152</v>
      </c>
      <c r="F29" s="52">
        <f t="shared" si="15"/>
        <v>78.227519040000004</v>
      </c>
      <c r="G29" s="53">
        <f>628.3*D29*1.302-SUM(E29:F29)-30</f>
        <v>246.27591095999998</v>
      </c>
      <c r="H29" s="12">
        <v>52.5</v>
      </c>
      <c r="I29" s="12">
        <v>8.9</v>
      </c>
      <c r="J29" s="27">
        <v>142.19999999999999</v>
      </c>
      <c r="K29" s="23">
        <v>37.299999999999997</v>
      </c>
      <c r="L29" s="23">
        <v>36</v>
      </c>
      <c r="M29" s="24">
        <v>385.8</v>
      </c>
      <c r="N29" s="24">
        <v>33.4</v>
      </c>
      <c r="O29" s="24">
        <v>11.6</v>
      </c>
      <c r="P29" s="24">
        <v>5.5</v>
      </c>
      <c r="Q29" s="24">
        <v>4.0999999999999996</v>
      </c>
      <c r="R29" s="24">
        <v>11.5</v>
      </c>
      <c r="S29" s="24">
        <v>0.4</v>
      </c>
      <c r="T29" s="24">
        <v>5</v>
      </c>
      <c r="U29" s="24"/>
      <c r="V29" s="25">
        <f>SUM(E29:U29)</f>
        <v>1317.7349499999998</v>
      </c>
      <c r="W29" s="26"/>
      <c r="X29" s="26"/>
      <c r="Y29" s="26"/>
      <c r="Z29" s="26"/>
      <c r="AA29" s="26">
        <v>3</v>
      </c>
      <c r="AB29" s="25">
        <f t="shared" si="16"/>
        <v>3</v>
      </c>
      <c r="AC29" s="25">
        <f t="shared" si="3"/>
        <v>1320.7349499999998</v>
      </c>
      <c r="AD29" s="25"/>
      <c r="AE29" s="25"/>
      <c r="AF29" s="25"/>
    </row>
    <row r="30" spans="2:32" s="7" customFormat="1" ht="13.8" x14ac:dyDescent="0.3">
      <c r="B30" s="98"/>
      <c r="C30" s="99"/>
      <c r="D30" s="8"/>
      <c r="E30" s="51"/>
      <c r="F30" s="52"/>
      <c r="G30" s="53"/>
      <c r="H30" s="14"/>
      <c r="I30" s="14"/>
      <c r="J30" s="22"/>
      <c r="K30" s="34"/>
      <c r="L30" s="34"/>
      <c r="M30" s="24"/>
      <c r="N30" s="24"/>
      <c r="O30" s="24"/>
      <c r="P30" s="24"/>
      <c r="Q30" s="24"/>
      <c r="R30" s="24"/>
      <c r="S30" s="24"/>
      <c r="T30" s="24"/>
      <c r="U30" s="24"/>
      <c r="V30" s="25"/>
      <c r="W30" s="26"/>
      <c r="X30" s="26"/>
      <c r="Y30" s="26"/>
      <c r="Z30" s="26"/>
      <c r="AA30" s="26"/>
      <c r="AB30" s="25"/>
      <c r="AC30" s="25"/>
      <c r="AD30" s="25"/>
      <c r="AE30" s="25"/>
      <c r="AF30" s="25"/>
    </row>
    <row r="31" spans="2:32" s="7" customFormat="1" ht="13.8" x14ac:dyDescent="0.3">
      <c r="B31" s="89" t="s">
        <v>16</v>
      </c>
      <c r="C31" s="90"/>
      <c r="D31" s="15">
        <f>SUM(D32:D35)</f>
        <v>2.5</v>
      </c>
      <c r="E31" s="60">
        <f t="shared" ref="E31:W31" si="17">E32+E33+E34+E35</f>
        <v>805.22736000000009</v>
      </c>
      <c r="F31" s="60">
        <f t="shared" si="17"/>
        <v>243.17866272000003</v>
      </c>
      <c r="G31" s="50">
        <f>SUM(G32:G35)</f>
        <v>896.71047727999985</v>
      </c>
      <c r="H31" s="17">
        <f>H32+H33+H34+H35</f>
        <v>175</v>
      </c>
      <c r="I31" s="17">
        <f>I32+I33+I34+I35</f>
        <v>29.6</v>
      </c>
      <c r="J31" s="36">
        <f>SUM(J32:J35)</f>
        <v>799.90000000000009</v>
      </c>
      <c r="K31" s="36">
        <f>K32+K33+K34+K35</f>
        <v>153.9</v>
      </c>
      <c r="L31" s="36">
        <f t="shared" si="17"/>
        <v>62.4</v>
      </c>
      <c r="M31" s="36">
        <f t="shared" si="17"/>
        <v>420.90000000000003</v>
      </c>
      <c r="N31" s="36">
        <f t="shared" si="17"/>
        <v>18</v>
      </c>
      <c r="O31" s="36">
        <f t="shared" si="17"/>
        <v>2.1999999999999997</v>
      </c>
      <c r="P31" s="36">
        <f t="shared" si="17"/>
        <v>19.100000000000001</v>
      </c>
      <c r="Q31" s="36">
        <f t="shared" si="17"/>
        <v>4.0999999999999996</v>
      </c>
      <c r="R31" s="36">
        <f t="shared" si="17"/>
        <v>57.2</v>
      </c>
      <c r="S31" s="36">
        <f t="shared" si="17"/>
        <v>1.6</v>
      </c>
      <c r="T31" s="36">
        <f t="shared" si="17"/>
        <v>18</v>
      </c>
      <c r="U31" s="36">
        <f t="shared" si="17"/>
        <v>0</v>
      </c>
      <c r="V31" s="21">
        <f>SUM(E31:U31)</f>
        <v>3707.0164999999997</v>
      </c>
      <c r="W31" s="36">
        <f t="shared" si="17"/>
        <v>100</v>
      </c>
      <c r="X31" s="35">
        <v>0</v>
      </c>
      <c r="Y31" s="35">
        <v>0</v>
      </c>
      <c r="Z31" s="35">
        <v>0</v>
      </c>
      <c r="AA31" s="36">
        <f t="shared" ref="AA31" si="18">AA32+AA33+AA34+AA35</f>
        <v>23</v>
      </c>
      <c r="AB31" s="21">
        <f>SUM(W31:AA31)</f>
        <v>123</v>
      </c>
      <c r="AC31" s="21">
        <f t="shared" si="3"/>
        <v>3830.0164999999997</v>
      </c>
      <c r="AD31" s="21"/>
      <c r="AE31" s="21">
        <v>66.2</v>
      </c>
      <c r="AF31" s="21">
        <f>AC31+AE31</f>
        <v>3896.2164999999995</v>
      </c>
    </row>
    <row r="32" spans="2:32" s="7" customFormat="1" ht="13.8" x14ac:dyDescent="0.3">
      <c r="B32" s="72" t="s">
        <v>7</v>
      </c>
      <c r="C32" s="73"/>
      <c r="D32" s="8">
        <v>0.5</v>
      </c>
      <c r="E32" s="65">
        <f>11421.43*12/1000</f>
        <v>137.05716000000001</v>
      </c>
      <c r="F32" s="52">
        <f t="shared" ref="F32:F35" si="19">E32*0.302</f>
        <v>41.391262320000003</v>
      </c>
      <c r="G32" s="53">
        <f>628.3*D32*1.302-SUM(E32:F32)-20</f>
        <v>210.57487767999999</v>
      </c>
      <c r="H32" s="12">
        <v>35</v>
      </c>
      <c r="I32" s="12">
        <v>5.9</v>
      </c>
      <c r="J32" s="27">
        <v>195.5</v>
      </c>
      <c r="K32" s="23">
        <v>34</v>
      </c>
      <c r="L32" s="23"/>
      <c r="M32" s="24">
        <v>43.7</v>
      </c>
      <c r="N32" s="24">
        <v>8.9</v>
      </c>
      <c r="O32" s="24">
        <v>0</v>
      </c>
      <c r="P32" s="24">
        <v>7.8</v>
      </c>
      <c r="Q32" s="24"/>
      <c r="R32" s="24">
        <v>21</v>
      </c>
      <c r="S32" s="24">
        <v>0.4</v>
      </c>
      <c r="T32" s="24">
        <v>5.8</v>
      </c>
      <c r="U32" s="24"/>
      <c r="V32" s="25">
        <f>SUM(E32:U32)</f>
        <v>747.02329999999984</v>
      </c>
      <c r="W32" s="39"/>
      <c r="X32" s="39"/>
      <c r="Y32" s="39"/>
      <c r="Z32" s="39"/>
      <c r="AA32" s="39">
        <v>10</v>
      </c>
      <c r="AB32" s="25">
        <f t="shared" ref="AB32:AB34" si="20">SUM(W32:AA32)</f>
        <v>10</v>
      </c>
      <c r="AC32" s="25">
        <f t="shared" si="3"/>
        <v>757.02329999999984</v>
      </c>
      <c r="AD32" s="25"/>
      <c r="AE32" s="25"/>
      <c r="AF32" s="25"/>
    </row>
    <row r="33" spans="2:32" s="7" customFormat="1" ht="13.8" x14ac:dyDescent="0.3">
      <c r="B33" s="72" t="s">
        <v>8</v>
      </c>
      <c r="C33" s="73"/>
      <c r="D33" s="8">
        <v>0.75</v>
      </c>
      <c r="E33" s="65">
        <f>19837.22*12/1000</f>
        <v>238.04664000000002</v>
      </c>
      <c r="F33" s="52">
        <f t="shared" si="19"/>
        <v>71.890085280000008</v>
      </c>
      <c r="G33" s="53">
        <f>628.3*D33*1.302-SUM(E33:F33)-30</f>
        <v>273.59822471999996</v>
      </c>
      <c r="H33" s="12">
        <v>52.5</v>
      </c>
      <c r="I33" s="12">
        <v>8.9</v>
      </c>
      <c r="J33" s="27">
        <v>355.5</v>
      </c>
      <c r="K33" s="23">
        <v>56.7</v>
      </c>
      <c r="L33" s="23">
        <v>36</v>
      </c>
      <c r="M33" s="24">
        <v>116.1</v>
      </c>
      <c r="N33" s="24">
        <v>1.4</v>
      </c>
      <c r="O33" s="24">
        <v>0.3</v>
      </c>
      <c r="P33" s="24">
        <v>5.8</v>
      </c>
      <c r="Q33" s="24">
        <v>4.0999999999999996</v>
      </c>
      <c r="R33" s="24">
        <v>18.7</v>
      </c>
      <c r="S33" s="24">
        <v>0.4</v>
      </c>
      <c r="T33" s="24">
        <v>5.0999999999999996</v>
      </c>
      <c r="U33" s="24"/>
      <c r="V33" s="25">
        <f>SUM(E33:U33)</f>
        <v>1245.0349499999998</v>
      </c>
      <c r="W33" s="45"/>
      <c r="X33" s="39"/>
      <c r="Y33" s="39"/>
      <c r="Z33" s="39"/>
      <c r="AA33" s="39">
        <v>5</v>
      </c>
      <c r="AB33" s="25">
        <f t="shared" si="20"/>
        <v>5</v>
      </c>
      <c r="AC33" s="25">
        <f t="shared" si="3"/>
        <v>1250.0349499999998</v>
      </c>
      <c r="AD33" s="25"/>
      <c r="AE33" s="25"/>
      <c r="AF33" s="25"/>
    </row>
    <row r="34" spans="2:32" s="7" customFormat="1" ht="13.8" x14ac:dyDescent="0.3">
      <c r="B34" s="72" t="s">
        <v>9</v>
      </c>
      <c r="C34" s="73"/>
      <c r="D34" s="8">
        <v>0.75</v>
      </c>
      <c r="E34" s="65">
        <f>17132.15*12/1000</f>
        <v>205.58580000000001</v>
      </c>
      <c r="F34" s="52">
        <f>E34*0.302</f>
        <v>62.086911600000001</v>
      </c>
      <c r="G34" s="53">
        <f>628.3*D34*1.302-SUM(E34:F34)-30</f>
        <v>315.86223839999997</v>
      </c>
      <c r="H34" s="12">
        <v>52.5</v>
      </c>
      <c r="I34" s="12">
        <v>8.9</v>
      </c>
      <c r="J34" s="27">
        <v>142.19999999999999</v>
      </c>
      <c r="K34" s="23">
        <v>37.299999999999997</v>
      </c>
      <c r="L34" s="23">
        <v>26.4</v>
      </c>
      <c r="M34" s="24">
        <v>261.10000000000002</v>
      </c>
      <c r="N34" s="24">
        <v>7.7</v>
      </c>
      <c r="O34" s="24">
        <v>1.9</v>
      </c>
      <c r="P34" s="24">
        <v>5.5</v>
      </c>
      <c r="Q34" s="24"/>
      <c r="R34" s="24">
        <v>17.5</v>
      </c>
      <c r="S34" s="24">
        <v>0.4</v>
      </c>
      <c r="T34" s="24">
        <v>5.0999999999999996</v>
      </c>
      <c r="U34" s="24"/>
      <c r="V34" s="25">
        <f>SUM(E34:U34)</f>
        <v>1150.03495</v>
      </c>
      <c r="W34" s="45">
        <v>100</v>
      </c>
      <c r="X34" s="39"/>
      <c r="Y34" s="39"/>
      <c r="Z34" s="39"/>
      <c r="AA34" s="39">
        <v>5</v>
      </c>
      <c r="AB34" s="25">
        <f t="shared" si="20"/>
        <v>105</v>
      </c>
      <c r="AC34" s="25">
        <f t="shared" si="3"/>
        <v>1255.03495</v>
      </c>
      <c r="AD34" s="25"/>
      <c r="AE34" s="25"/>
      <c r="AF34" s="25"/>
    </row>
    <row r="35" spans="2:32" s="7" customFormat="1" ht="13.8" x14ac:dyDescent="0.3">
      <c r="B35" s="72" t="s">
        <v>17</v>
      </c>
      <c r="C35" s="73"/>
      <c r="D35" s="8">
        <v>0.5</v>
      </c>
      <c r="E35" s="65">
        <f>18711.48*12/1000</f>
        <v>224.53776000000002</v>
      </c>
      <c r="F35" s="52">
        <f t="shared" si="19"/>
        <v>67.810403520000008</v>
      </c>
      <c r="G35" s="53">
        <f>628.3*D35*1.302-SUM(E35:F35)-20</f>
        <v>96.675136479999992</v>
      </c>
      <c r="H35" s="12">
        <v>35</v>
      </c>
      <c r="I35" s="12">
        <v>5.9</v>
      </c>
      <c r="J35" s="27">
        <v>106.7</v>
      </c>
      <c r="K35" s="23">
        <v>25.9</v>
      </c>
      <c r="L35" s="23"/>
      <c r="M35" s="24">
        <v>0</v>
      </c>
      <c r="N35" s="24">
        <v>0</v>
      </c>
      <c r="O35" s="24">
        <v>0</v>
      </c>
      <c r="P35" s="24">
        <v>0</v>
      </c>
      <c r="Q35" s="24"/>
      <c r="R35" s="24">
        <v>0</v>
      </c>
      <c r="S35" s="24">
        <v>0.4</v>
      </c>
      <c r="T35" s="24">
        <v>2</v>
      </c>
      <c r="U35" s="24"/>
      <c r="V35" s="25">
        <f>SUM(E35:U35)</f>
        <v>564.92329999999993</v>
      </c>
      <c r="W35" s="39"/>
      <c r="X35" s="39"/>
      <c r="Y35" s="39"/>
      <c r="Z35" s="39"/>
      <c r="AA35" s="39">
        <v>3</v>
      </c>
      <c r="AB35" s="25">
        <f>SUM(W35:AA35)</f>
        <v>3</v>
      </c>
      <c r="AC35" s="25">
        <f t="shared" si="3"/>
        <v>567.92329999999993</v>
      </c>
      <c r="AD35" s="25"/>
      <c r="AE35" s="25"/>
      <c r="AF35" s="25"/>
    </row>
    <row r="36" spans="2:32" s="7" customFormat="1" ht="13.8" x14ac:dyDescent="0.3">
      <c r="B36" s="98"/>
      <c r="C36" s="99"/>
      <c r="D36" s="8"/>
      <c r="E36" s="65"/>
      <c r="F36" s="52"/>
      <c r="G36" s="53"/>
      <c r="H36" s="14"/>
      <c r="I36" s="14"/>
      <c r="J36" s="22"/>
      <c r="K36" s="34"/>
      <c r="L36" s="34"/>
      <c r="M36" s="24"/>
      <c r="N36" s="24"/>
      <c r="O36" s="24"/>
      <c r="P36" s="24"/>
      <c r="Q36" s="24"/>
      <c r="R36" s="24"/>
      <c r="S36" s="24"/>
      <c r="T36" s="24"/>
      <c r="U36" s="24"/>
      <c r="V36" s="25"/>
      <c r="W36" s="26"/>
      <c r="X36" s="26"/>
      <c r="Y36" s="26"/>
      <c r="Z36" s="26"/>
      <c r="AA36" s="26"/>
      <c r="AB36" s="25"/>
      <c r="AC36" s="25"/>
      <c r="AD36" s="25"/>
      <c r="AE36" s="25"/>
      <c r="AF36" s="25"/>
    </row>
    <row r="37" spans="2:32" s="7" customFormat="1" ht="13.8" x14ac:dyDescent="0.3">
      <c r="B37" s="89" t="s">
        <v>38</v>
      </c>
      <c r="C37" s="90"/>
      <c r="D37" s="15"/>
      <c r="E37" s="60">
        <f>E38</f>
        <v>697.07328000000007</v>
      </c>
      <c r="F37" s="60">
        <f t="shared" ref="F37:U37" si="21">F38</f>
        <v>210.51613056000002</v>
      </c>
      <c r="G37" s="61">
        <f t="shared" si="21"/>
        <v>648.50378943999999</v>
      </c>
      <c r="H37" s="17">
        <f t="shared" si="21"/>
        <v>140.1</v>
      </c>
      <c r="I37" s="17">
        <f t="shared" si="21"/>
        <v>23.8</v>
      </c>
      <c r="J37" s="36">
        <f t="shared" si="21"/>
        <v>266.60000000000002</v>
      </c>
      <c r="K37" s="36">
        <f t="shared" si="21"/>
        <v>89.1</v>
      </c>
      <c r="L37" s="36">
        <f t="shared" si="21"/>
        <v>32</v>
      </c>
      <c r="M37" s="36">
        <f t="shared" si="21"/>
        <v>1048.0999999999999</v>
      </c>
      <c r="N37" s="36">
        <f t="shared" si="21"/>
        <v>32.5</v>
      </c>
      <c r="O37" s="36">
        <f t="shared" si="21"/>
        <v>11</v>
      </c>
      <c r="P37" s="36">
        <f t="shared" si="21"/>
        <v>30.1</v>
      </c>
      <c r="Q37" s="36"/>
      <c r="R37" s="36">
        <f t="shared" si="21"/>
        <v>26</v>
      </c>
      <c r="S37" s="36">
        <f t="shared" si="21"/>
        <v>75.099999999999994</v>
      </c>
      <c r="T37" s="36">
        <f t="shared" si="21"/>
        <v>9.5</v>
      </c>
      <c r="U37" s="36">
        <f t="shared" si="21"/>
        <v>0</v>
      </c>
      <c r="V37" s="21">
        <f>SUM(E37:U37)</f>
        <v>3339.9931999999994</v>
      </c>
      <c r="W37" s="21">
        <f>SUM(W38:W39)</f>
        <v>0</v>
      </c>
      <c r="X37" s="21">
        <f t="shared" ref="X37:AA37" si="22">SUM(X38:X39)</f>
        <v>0</v>
      </c>
      <c r="Y37" s="21">
        <f t="shared" si="22"/>
        <v>0</v>
      </c>
      <c r="Z37" s="21">
        <f t="shared" si="22"/>
        <v>0</v>
      </c>
      <c r="AA37" s="21">
        <f t="shared" si="22"/>
        <v>10</v>
      </c>
      <c r="AB37" s="21">
        <f>SUM(W37:AA37)</f>
        <v>10</v>
      </c>
      <c r="AC37" s="21">
        <f t="shared" si="3"/>
        <v>3349.9931999999994</v>
      </c>
      <c r="AD37" s="21"/>
      <c r="AE37" s="21">
        <v>26.3</v>
      </c>
      <c r="AF37" s="21">
        <f>AC37+AE37</f>
        <v>3376.2931999999996</v>
      </c>
    </row>
    <row r="38" spans="2:32" s="7" customFormat="1" ht="13.8" x14ac:dyDescent="0.3">
      <c r="B38" s="72" t="s">
        <v>39</v>
      </c>
      <c r="C38" s="73"/>
      <c r="D38" s="8">
        <v>2</v>
      </c>
      <c r="E38" s="65">
        <f>58089.44*12/1000</f>
        <v>697.07328000000007</v>
      </c>
      <c r="F38" s="52">
        <f>E38*0.302</f>
        <v>210.51613056000002</v>
      </c>
      <c r="G38" s="53">
        <f>628.3*D38*1.302-SUM(E38:F38)-80</f>
        <v>648.50378943999999</v>
      </c>
      <c r="H38" s="12">
        <v>140.1</v>
      </c>
      <c r="I38" s="12">
        <v>23.8</v>
      </c>
      <c r="J38" s="27">
        <v>266.60000000000002</v>
      </c>
      <c r="K38" s="23">
        <v>89.1</v>
      </c>
      <c r="L38" s="23">
        <v>32</v>
      </c>
      <c r="M38" s="24">
        <v>1048.0999999999999</v>
      </c>
      <c r="N38" s="24">
        <v>32.5</v>
      </c>
      <c r="O38" s="24">
        <v>11</v>
      </c>
      <c r="P38" s="24">
        <v>30.1</v>
      </c>
      <c r="Q38" s="24"/>
      <c r="R38" s="24">
        <v>26</v>
      </c>
      <c r="S38" s="24">
        <v>75.099999999999994</v>
      </c>
      <c r="T38" s="24">
        <v>9.5</v>
      </c>
      <c r="U38" s="24"/>
      <c r="V38" s="25">
        <f>SUM(E38:U38)</f>
        <v>3339.9931999999994</v>
      </c>
      <c r="W38" s="26"/>
      <c r="X38" s="39"/>
      <c r="Y38" s="26"/>
      <c r="Z38" s="39"/>
      <c r="AA38" s="26">
        <v>10</v>
      </c>
      <c r="AB38" s="25">
        <f>SUM(W38:AA38)</f>
        <v>10</v>
      </c>
      <c r="AC38" s="25">
        <f t="shared" si="3"/>
        <v>3349.9931999999994</v>
      </c>
      <c r="AD38" s="25"/>
      <c r="AE38" s="25"/>
      <c r="AF38" s="25"/>
    </row>
    <row r="39" spans="2:32" s="7" customFormat="1" ht="13.8" x14ac:dyDescent="0.3">
      <c r="B39" s="98"/>
      <c r="C39" s="102"/>
      <c r="D39" s="8"/>
      <c r="E39" s="51"/>
      <c r="F39" s="52"/>
      <c r="G39" s="53"/>
      <c r="H39" s="12"/>
      <c r="I39" s="12"/>
      <c r="J39" s="27"/>
      <c r="K39" s="23"/>
      <c r="L39" s="23"/>
      <c r="M39" s="24"/>
      <c r="N39" s="24"/>
      <c r="O39" s="24"/>
      <c r="P39" s="24"/>
      <c r="Q39" s="24"/>
      <c r="R39" s="24"/>
      <c r="S39" s="24"/>
      <c r="T39" s="24"/>
      <c r="U39" s="24"/>
      <c r="V39" s="25"/>
      <c r="W39" s="26"/>
      <c r="X39" s="26"/>
      <c r="Y39" s="26"/>
      <c r="Z39" s="26"/>
      <c r="AA39" s="26"/>
      <c r="AB39" s="25"/>
      <c r="AC39" s="25"/>
      <c r="AD39" s="25"/>
      <c r="AE39" s="25"/>
      <c r="AF39" s="25"/>
    </row>
    <row r="40" spans="2:32" s="7" customFormat="1" ht="13.8" x14ac:dyDescent="0.3">
      <c r="B40" s="89" t="s">
        <v>18</v>
      </c>
      <c r="C40" s="90"/>
      <c r="D40" s="15"/>
      <c r="E40" s="60">
        <f t="shared" ref="E40:K40" si="23">SUM(E41:E41)</f>
        <v>4111.6335600000002</v>
      </c>
      <c r="F40" s="56">
        <f t="shared" si="23"/>
        <v>1241.71333512</v>
      </c>
      <c r="G40" s="50">
        <f>G41</f>
        <v>2611.6307548800005</v>
      </c>
      <c r="H40" s="18">
        <f t="shared" si="23"/>
        <v>963</v>
      </c>
      <c r="I40" s="18">
        <f t="shared" si="23"/>
        <v>735.8</v>
      </c>
      <c r="J40" s="35">
        <f t="shared" si="23"/>
        <v>1315.4</v>
      </c>
      <c r="K40" s="35">
        <f t="shared" si="23"/>
        <v>565.6</v>
      </c>
      <c r="L40" s="35">
        <f>SUM(L41:L42)</f>
        <v>58.8</v>
      </c>
      <c r="M40" s="35">
        <f t="shared" ref="M40:U40" si="24">SUM(M41:M41)</f>
        <v>1207.8</v>
      </c>
      <c r="N40" s="35">
        <f t="shared" si="24"/>
        <v>509.6</v>
      </c>
      <c r="O40" s="35">
        <f t="shared" si="24"/>
        <v>112</v>
      </c>
      <c r="P40" s="35">
        <f t="shared" si="24"/>
        <v>52.2</v>
      </c>
      <c r="Q40" s="35"/>
      <c r="R40" s="35">
        <f t="shared" si="24"/>
        <v>71.5</v>
      </c>
      <c r="S40" s="35">
        <f t="shared" si="24"/>
        <v>806.6</v>
      </c>
      <c r="T40" s="35">
        <f t="shared" si="24"/>
        <v>56.7</v>
      </c>
      <c r="U40" s="35">
        <f t="shared" si="24"/>
        <v>0</v>
      </c>
      <c r="V40" s="21">
        <f>SUM(E40:U40)</f>
        <v>14419.977650000001</v>
      </c>
      <c r="W40" s="35">
        <f>SUM(W41)</f>
        <v>0</v>
      </c>
      <c r="X40" s="35">
        <f t="shared" ref="X40:AA40" si="25">SUM(X41)</f>
        <v>200</v>
      </c>
      <c r="Y40" s="35">
        <f t="shared" si="25"/>
        <v>0</v>
      </c>
      <c r="Z40" s="35">
        <f t="shared" si="25"/>
        <v>0</v>
      </c>
      <c r="AA40" s="35">
        <f t="shared" si="25"/>
        <v>300</v>
      </c>
      <c r="AB40" s="21">
        <f t="shared" si="2"/>
        <v>500</v>
      </c>
      <c r="AC40" s="21">
        <f t="shared" si="3"/>
        <v>14919.977650000001</v>
      </c>
      <c r="AD40" s="21">
        <v>71.8</v>
      </c>
      <c r="AE40" s="21">
        <v>609</v>
      </c>
      <c r="AF40" s="21">
        <f>AC40+AE40+AD40</f>
        <v>15600.77765</v>
      </c>
    </row>
    <row r="41" spans="2:32" s="7" customFormat="1" ht="13.8" x14ac:dyDescent="0.3">
      <c r="B41" s="72" t="s">
        <v>10</v>
      </c>
      <c r="C41" s="73"/>
      <c r="D41" s="8">
        <v>10.25</v>
      </c>
      <c r="E41" s="65">
        <f>342636.13*12/1000</f>
        <v>4111.6335600000002</v>
      </c>
      <c r="F41" s="52">
        <f>E41*0.302</f>
        <v>1241.71333512</v>
      </c>
      <c r="G41" s="53">
        <f>628.3*D41*1.302-SUM(E41:F41)-420</f>
        <v>2611.6307548800005</v>
      </c>
      <c r="H41" s="12">
        <v>963</v>
      </c>
      <c r="I41" s="12">
        <v>735.8</v>
      </c>
      <c r="J41" s="27">
        <v>1315.4</v>
      </c>
      <c r="K41" s="23">
        <v>565.6</v>
      </c>
      <c r="L41" s="23">
        <v>58.8</v>
      </c>
      <c r="M41" s="24">
        <v>1207.8</v>
      </c>
      <c r="N41" s="24">
        <v>509.6</v>
      </c>
      <c r="O41" s="24">
        <v>112</v>
      </c>
      <c r="P41" s="24">
        <v>52.2</v>
      </c>
      <c r="Q41" s="24"/>
      <c r="R41" s="24">
        <v>71.5</v>
      </c>
      <c r="S41" s="24">
        <v>806.6</v>
      </c>
      <c r="T41" s="24">
        <v>56.7</v>
      </c>
      <c r="U41" s="24"/>
      <c r="V41" s="25">
        <f>SUM(E41:U41)</f>
        <v>14419.977650000001</v>
      </c>
      <c r="W41" s="26"/>
      <c r="X41" s="39">
        <v>200</v>
      </c>
      <c r="Y41" s="26"/>
      <c r="Z41" s="39">
        <v>0</v>
      </c>
      <c r="AA41" s="39">
        <v>300</v>
      </c>
      <c r="AB41" s="25">
        <f>SUM(W41:AA41)</f>
        <v>500</v>
      </c>
      <c r="AC41" s="25">
        <f>V41+AB41</f>
        <v>14919.977650000001</v>
      </c>
      <c r="AD41" s="25"/>
      <c r="AE41" s="25"/>
      <c r="AF41" s="25"/>
    </row>
    <row r="42" spans="2:32" s="7" customFormat="1" thickBot="1" x14ac:dyDescent="0.35">
      <c r="B42" s="104"/>
      <c r="C42" s="105"/>
      <c r="D42" s="8"/>
      <c r="E42" s="9"/>
      <c r="F42" s="10"/>
      <c r="G42" s="11"/>
      <c r="H42" s="14"/>
      <c r="I42" s="14"/>
      <c r="J42" s="22"/>
      <c r="K42" s="34"/>
      <c r="L42" s="34"/>
      <c r="M42" s="24"/>
      <c r="N42" s="24"/>
      <c r="O42" s="24"/>
      <c r="P42" s="24"/>
      <c r="Q42" s="24"/>
      <c r="R42" s="24"/>
      <c r="S42" s="24"/>
      <c r="T42" s="24"/>
      <c r="U42" s="24"/>
      <c r="V42" s="25"/>
      <c r="W42" s="26"/>
      <c r="X42" s="26"/>
      <c r="Y42" s="26"/>
      <c r="Z42" s="26"/>
      <c r="AA42" s="26"/>
      <c r="AB42" s="25"/>
      <c r="AC42" s="25"/>
      <c r="AD42" s="25"/>
      <c r="AE42" s="25"/>
      <c r="AF42" s="25"/>
    </row>
    <row r="43" spans="2:32" s="7" customFormat="1" thickBot="1" x14ac:dyDescent="0.35">
      <c r="B43" s="106" t="s">
        <v>20</v>
      </c>
      <c r="C43" s="107"/>
      <c r="D43" s="19">
        <f>D7+D12+D17+D20+D22+D27+D31+D38+D41</f>
        <v>25.7</v>
      </c>
      <c r="E43" s="46">
        <f>E12+E17+E20+E22+E27+E31+E40+E7+E37</f>
        <v>9866.8273200000021</v>
      </c>
      <c r="F43" s="46">
        <f>F12+F17+F20+F22+F27+F31+F40+F7+F37</f>
        <v>2979.7818506399999</v>
      </c>
      <c r="G43" s="46">
        <f>G12+G17+G20+G22+G27+G31+G40+G7+G37</f>
        <v>7134.8078993599993</v>
      </c>
      <c r="H43" s="20">
        <f t="shared" ref="H43:U43" si="26">H12+H17+H20+H22+H27+H31+H40+H7+H37</f>
        <v>2045.1</v>
      </c>
      <c r="I43" s="20">
        <f t="shared" si="26"/>
        <v>919.69999999999993</v>
      </c>
      <c r="J43" s="20">
        <f>J12+J17+J20+J22+J27+J31+J40+J7+J37</f>
        <v>3484</v>
      </c>
      <c r="K43" s="20">
        <f t="shared" si="26"/>
        <v>1263.9999999999998</v>
      </c>
      <c r="L43" s="20">
        <f>L12+L17+L20+L22+L27+L31+L40+L7+L37</f>
        <v>311.89999999999998</v>
      </c>
      <c r="M43" s="20">
        <f>M12+M17+M20+M22+M27+M31+M40+M7+M37</f>
        <v>3724.2</v>
      </c>
      <c r="N43" s="20">
        <f t="shared" si="26"/>
        <v>1947.1000000000001</v>
      </c>
      <c r="O43" s="20">
        <f t="shared" si="26"/>
        <v>150.20000000000002</v>
      </c>
      <c r="P43" s="20">
        <f>P12+P17+P20+P22+P27+P31+P40+P7+P37</f>
        <v>206.9</v>
      </c>
      <c r="Q43" s="20">
        <f>Q12+Q17+Q20+Q22+Q27+Q31+Q40+Q7+Q37</f>
        <v>68.199999999999989</v>
      </c>
      <c r="R43" s="20">
        <f t="shared" si="26"/>
        <v>344</v>
      </c>
      <c r="S43" s="20">
        <f t="shared" si="26"/>
        <v>1308.3999999999999</v>
      </c>
      <c r="T43" s="20">
        <f t="shared" si="26"/>
        <v>139.9</v>
      </c>
      <c r="U43" s="20">
        <f t="shared" si="26"/>
        <v>0</v>
      </c>
      <c r="V43" s="21">
        <f>SUM(E43:U43)</f>
        <v>35895.017070000002</v>
      </c>
      <c r="W43" s="37">
        <f>W7+W12+W17+W20+W22+W27+W31+W37+W40</f>
        <v>100</v>
      </c>
      <c r="X43" s="37">
        <f>X7+X12+X17+X20+X22+X27+X31+X37+X40</f>
        <v>200</v>
      </c>
      <c r="Y43" s="37">
        <f t="shared" ref="Y43" si="27">Y7+Y12+Y17+Y20+Y22+Y27+Y31+Y37+Y40</f>
        <v>0</v>
      </c>
      <c r="Z43" s="37">
        <f>Z7+Z12+Z17+Z20+Z22+Z27+Z31+Z37+Z40</f>
        <v>0</v>
      </c>
      <c r="AA43" s="37">
        <f>AA7+AA12+AA17+AA20+AA22+AA27+AA31+AA37+AA40</f>
        <v>399</v>
      </c>
      <c r="AB43" s="37">
        <f>SUM(W43:AA43)</f>
        <v>699</v>
      </c>
      <c r="AC43" s="21">
        <f>V43+AB43</f>
        <v>36594.017070000002</v>
      </c>
      <c r="AD43" s="37">
        <f>AD7+AD12+AD17+AD20+AD22+AD27+AD31+AD37+AD40</f>
        <v>599.79</v>
      </c>
      <c r="AE43" s="37">
        <f>AE7+AE12+AE17+AE20+AE22+AE27+AE31+AE37+AE40</f>
        <v>1287.7</v>
      </c>
      <c r="AF43" s="37">
        <f>AF7+AF12+AF17+AF20+AF22+AF27+AF31+AF37+AF40</f>
        <v>38481.50707</v>
      </c>
    </row>
    <row r="44" spans="2:32" x14ac:dyDescent="0.3">
      <c r="E44"/>
      <c r="F44"/>
      <c r="H44"/>
      <c r="I44"/>
      <c r="J44"/>
      <c r="K44"/>
      <c r="L44"/>
    </row>
    <row r="45" spans="2:32" x14ac:dyDescent="0.3">
      <c r="D45" t="s">
        <v>64</v>
      </c>
      <c r="E45"/>
      <c r="F45"/>
      <c r="H45"/>
      <c r="I45"/>
      <c r="J45"/>
      <c r="K45"/>
      <c r="L45"/>
      <c r="AE45" s="64"/>
      <c r="AF45" s="67"/>
    </row>
    <row r="46" spans="2:32" x14ac:dyDescent="0.3">
      <c r="D46" t="s">
        <v>65</v>
      </c>
      <c r="E46"/>
      <c r="F46"/>
      <c r="H46"/>
      <c r="I46"/>
      <c r="J46"/>
      <c r="K46"/>
      <c r="L46"/>
    </row>
    <row r="47" spans="2:32" x14ac:dyDescent="0.3">
      <c r="D47" t="s">
        <v>66</v>
      </c>
      <c r="E47"/>
      <c r="F47"/>
      <c r="H47"/>
      <c r="I47"/>
      <c r="J47"/>
      <c r="K47"/>
      <c r="L47"/>
    </row>
    <row r="48" spans="2:32" x14ac:dyDescent="0.3">
      <c r="D48" s="64" t="s">
        <v>55</v>
      </c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 t="s">
        <v>62</v>
      </c>
    </row>
    <row r="49" spans="4:12" x14ac:dyDescent="0.3">
      <c r="E49" t="s">
        <v>32</v>
      </c>
      <c r="F49"/>
      <c r="G49" s="1">
        <v>66</v>
      </c>
      <c r="H49" s="68"/>
      <c r="I49"/>
      <c r="J49"/>
      <c r="K49"/>
      <c r="L49"/>
    </row>
    <row r="50" spans="4:12" x14ac:dyDescent="0.3">
      <c r="E50" t="s">
        <v>41</v>
      </c>
      <c r="F50"/>
      <c r="G50" s="1">
        <v>100</v>
      </c>
      <c r="H50" s="68"/>
      <c r="I50"/>
      <c r="J50"/>
      <c r="K50"/>
      <c r="L50"/>
    </row>
    <row r="51" spans="4:12" x14ac:dyDescent="0.3">
      <c r="E51" t="s">
        <v>56</v>
      </c>
      <c r="F51"/>
      <c r="G51" s="1">
        <v>50</v>
      </c>
      <c r="H51" s="68"/>
      <c r="I51"/>
      <c r="J51"/>
      <c r="K51"/>
      <c r="L51"/>
    </row>
    <row r="52" spans="4:12" x14ac:dyDescent="0.3">
      <c r="E52" t="s">
        <v>57</v>
      </c>
      <c r="G52" s="1">
        <v>0</v>
      </c>
      <c r="H52" s="68"/>
      <c r="I52"/>
      <c r="J52"/>
      <c r="K52"/>
      <c r="L52"/>
    </row>
    <row r="53" spans="4:12" x14ac:dyDescent="0.3">
      <c r="E53" t="s">
        <v>58</v>
      </c>
      <c r="G53" s="1">
        <v>90</v>
      </c>
      <c r="H53" s="68"/>
      <c r="I53"/>
      <c r="J53"/>
      <c r="K53"/>
      <c r="L53"/>
    </row>
    <row r="54" spans="4:12" x14ac:dyDescent="0.3">
      <c r="E54" t="s">
        <v>59</v>
      </c>
      <c r="G54" s="1">
        <v>40</v>
      </c>
      <c r="H54" s="68"/>
      <c r="I54"/>
      <c r="J54"/>
      <c r="K54"/>
      <c r="L54"/>
    </row>
    <row r="55" spans="4:12" x14ac:dyDescent="0.3">
      <c r="E55" t="s">
        <v>60</v>
      </c>
      <c r="G55" s="1">
        <v>100</v>
      </c>
      <c r="H55" s="68"/>
      <c r="I55"/>
      <c r="J55"/>
      <c r="K55"/>
      <c r="L55"/>
    </row>
    <row r="56" spans="4:12" x14ac:dyDescent="0.3">
      <c r="E56" t="s">
        <v>61</v>
      </c>
      <c r="G56" s="1">
        <v>80</v>
      </c>
      <c r="H56" s="68"/>
      <c r="I56"/>
      <c r="J56"/>
      <c r="K56"/>
      <c r="L56"/>
    </row>
    <row r="57" spans="4:12" x14ac:dyDescent="0.3">
      <c r="E57" t="s">
        <v>18</v>
      </c>
      <c r="F57"/>
      <c r="G57" s="1">
        <v>420</v>
      </c>
      <c r="H57" s="68"/>
      <c r="I57"/>
      <c r="J57"/>
      <c r="K57"/>
      <c r="L57"/>
    </row>
    <row r="58" spans="4:12" x14ac:dyDescent="0.3">
      <c r="E58"/>
      <c r="F58"/>
      <c r="G58" s="63">
        <f>SUM(G49:G57)</f>
        <v>946</v>
      </c>
      <c r="H58"/>
      <c r="I58"/>
      <c r="J58"/>
      <c r="K58"/>
      <c r="L58"/>
    </row>
    <row r="59" spans="4:12" x14ac:dyDescent="0.3">
      <c r="D59" t="s">
        <v>72</v>
      </c>
      <c r="E59"/>
      <c r="F59"/>
      <c r="H59"/>
      <c r="I59"/>
      <c r="J59"/>
      <c r="K59"/>
      <c r="L59"/>
    </row>
    <row r="60" spans="4:12" x14ac:dyDescent="0.3">
      <c r="D60" t="s">
        <v>73</v>
      </c>
      <c r="E60"/>
      <c r="F60"/>
      <c r="H60"/>
      <c r="I60"/>
      <c r="J60"/>
      <c r="K60"/>
      <c r="L60"/>
    </row>
    <row r="61" spans="4:12" x14ac:dyDescent="0.3">
      <c r="E61"/>
      <c r="F61"/>
      <c r="H61"/>
      <c r="I61"/>
      <c r="J61"/>
      <c r="K61"/>
      <c r="L61"/>
    </row>
    <row r="62" spans="4:12" x14ac:dyDescent="0.3">
      <c r="D62" s="47" t="s">
        <v>21</v>
      </c>
      <c r="E62"/>
      <c r="F62"/>
      <c r="H62"/>
      <c r="I62"/>
      <c r="J62"/>
      <c r="K62"/>
      <c r="L62"/>
    </row>
    <row r="63" spans="4:12" x14ac:dyDescent="0.3">
      <c r="D63" t="s">
        <v>53</v>
      </c>
      <c r="E63"/>
      <c r="F63"/>
      <c r="H63" t="s">
        <v>69</v>
      </c>
      <c r="I63"/>
      <c r="J63"/>
      <c r="K63"/>
      <c r="L63"/>
    </row>
    <row r="64" spans="4:12" x14ac:dyDescent="0.3">
      <c r="D64" t="s">
        <v>70</v>
      </c>
      <c r="E64"/>
      <c r="F64"/>
      <c r="H64"/>
      <c r="I64"/>
      <c r="J64"/>
      <c r="K64"/>
      <c r="L64"/>
    </row>
    <row r="65" spans="2:32" x14ac:dyDescent="0.3">
      <c r="D65" s="103">
        <v>45214</v>
      </c>
      <c r="E65" s="103"/>
      <c r="F65"/>
      <c r="H65"/>
      <c r="I65"/>
      <c r="J65"/>
      <c r="K65"/>
      <c r="L65"/>
    </row>
    <row r="66" spans="2:32" x14ac:dyDescent="0.3">
      <c r="E66"/>
      <c r="F66"/>
      <c r="H66"/>
      <c r="I66"/>
      <c r="J66"/>
    </row>
    <row r="67" spans="2:32" x14ac:dyDescent="0.3">
      <c r="E67"/>
      <c r="F67"/>
      <c r="H67"/>
      <c r="I67"/>
      <c r="J67"/>
    </row>
    <row r="68" spans="2:32" x14ac:dyDescent="0.3">
      <c r="E68"/>
      <c r="F68"/>
      <c r="H68"/>
      <c r="I68"/>
      <c r="J68"/>
    </row>
    <row r="69" spans="2:32" x14ac:dyDescent="0.3">
      <c r="E69"/>
      <c r="F69"/>
      <c r="H69"/>
      <c r="I69"/>
      <c r="J69"/>
    </row>
    <row r="70" spans="2:32" x14ac:dyDescent="0.3">
      <c r="E70"/>
      <c r="F70"/>
      <c r="H70"/>
      <c r="I70"/>
      <c r="J70"/>
    </row>
    <row r="71" spans="2:32" x14ac:dyDescent="0.3">
      <c r="E71"/>
      <c r="F71"/>
      <c r="H71"/>
      <c r="I71"/>
      <c r="J71"/>
    </row>
    <row r="72" spans="2:32" x14ac:dyDescent="0.3">
      <c r="E72"/>
      <c r="F72"/>
      <c r="H72"/>
      <c r="I72"/>
      <c r="J72"/>
    </row>
    <row r="73" spans="2:32" x14ac:dyDescent="0.3">
      <c r="E73"/>
      <c r="F73"/>
      <c r="H73"/>
      <c r="I73"/>
      <c r="J73"/>
    </row>
    <row r="74" spans="2:32" x14ac:dyDescent="0.3">
      <c r="E74"/>
      <c r="F74"/>
      <c r="H74"/>
      <c r="I74"/>
      <c r="J74"/>
    </row>
    <row r="75" spans="2:32" x14ac:dyDescent="0.3">
      <c r="E75"/>
      <c r="F75"/>
      <c r="H75"/>
      <c r="I75"/>
      <c r="J75"/>
    </row>
    <row r="76" spans="2:32" s="1" customFormat="1" x14ac:dyDescent="0.3">
      <c r="B76"/>
      <c r="C76"/>
      <c r="D76"/>
      <c r="E76"/>
      <c r="F76"/>
      <c r="G76"/>
      <c r="H76"/>
      <c r="I76"/>
      <c r="J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</row>
    <row r="77" spans="2:32" s="1" customFormat="1" x14ac:dyDescent="0.3">
      <c r="B77"/>
      <c r="C77"/>
      <c r="D77"/>
      <c r="E77"/>
      <c r="F77"/>
      <c r="G77"/>
      <c r="H77"/>
      <c r="I77"/>
      <c r="J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</row>
    <row r="78" spans="2:32" s="1" customFormat="1" x14ac:dyDescent="0.3">
      <c r="B78"/>
      <c r="C78"/>
      <c r="D78"/>
      <c r="E78"/>
      <c r="F78"/>
      <c r="G78"/>
      <c r="H78"/>
      <c r="I78"/>
      <c r="J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</row>
    <row r="79" spans="2:32" s="1" customFormat="1" x14ac:dyDescent="0.3">
      <c r="B79"/>
      <c r="C79"/>
      <c r="D79"/>
      <c r="E79"/>
      <c r="F79"/>
      <c r="G79"/>
      <c r="H79"/>
      <c r="I79"/>
      <c r="J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</row>
    <row r="80" spans="2:32" s="1" customFormat="1" x14ac:dyDescent="0.3">
      <c r="B80"/>
      <c r="C80"/>
      <c r="D80"/>
      <c r="E80"/>
      <c r="F80"/>
      <c r="G80"/>
      <c r="H80"/>
      <c r="I80"/>
      <c r="J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</row>
    <row r="81" spans="2:32" s="1" customFormat="1" x14ac:dyDescent="0.3">
      <c r="B81"/>
      <c r="C81"/>
      <c r="D81"/>
      <c r="E81"/>
      <c r="F81"/>
      <c r="G81"/>
      <c r="H81"/>
      <c r="I81"/>
      <c r="J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</row>
    <row r="82" spans="2:32" s="1" customFormat="1" x14ac:dyDescent="0.3">
      <c r="B82"/>
      <c r="C82"/>
      <c r="D82"/>
      <c r="E82"/>
      <c r="F82"/>
      <c r="G82"/>
      <c r="H82"/>
      <c r="I82"/>
      <c r="J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</row>
    <row r="83" spans="2:32" s="1" customFormat="1" x14ac:dyDescent="0.3">
      <c r="B83"/>
      <c r="C83"/>
      <c r="D83"/>
      <c r="E83"/>
      <c r="F83"/>
      <c r="G83"/>
      <c r="H83"/>
      <c r="I83"/>
      <c r="J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</row>
    <row r="84" spans="2:32" s="1" customFormat="1" x14ac:dyDescent="0.3">
      <c r="B84"/>
      <c r="C84"/>
      <c r="D84"/>
      <c r="E84"/>
      <c r="F84"/>
      <c r="G84"/>
      <c r="H84"/>
      <c r="I84"/>
      <c r="J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</row>
    <row r="85" spans="2:32" s="1" customFormat="1" x14ac:dyDescent="0.3">
      <c r="B85"/>
      <c r="C85"/>
      <c r="D85"/>
      <c r="E85"/>
      <c r="F85"/>
      <c r="G85"/>
      <c r="H85"/>
      <c r="I85"/>
      <c r="J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</row>
    <row r="86" spans="2:32" s="1" customFormat="1" x14ac:dyDescent="0.3">
      <c r="B86"/>
      <c r="C86"/>
      <c r="D86"/>
      <c r="E86"/>
      <c r="F86"/>
      <c r="G86"/>
      <c r="H86"/>
      <c r="I86"/>
      <c r="J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</row>
    <row r="87" spans="2:32" s="1" customFormat="1" x14ac:dyDescent="0.3">
      <c r="B87"/>
      <c r="C87"/>
      <c r="D87"/>
      <c r="E87"/>
      <c r="F87"/>
      <c r="G87"/>
      <c r="H87"/>
      <c r="I87"/>
      <c r="J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</row>
    <row r="88" spans="2:32" s="1" customFormat="1" x14ac:dyDescent="0.3">
      <c r="B88"/>
      <c r="C88"/>
      <c r="D88"/>
      <c r="E88"/>
      <c r="F88"/>
      <c r="G88"/>
      <c r="H88"/>
      <c r="I88"/>
      <c r="J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</row>
    <row r="89" spans="2:32" s="1" customFormat="1" x14ac:dyDescent="0.3">
      <c r="B89"/>
      <c r="C89"/>
      <c r="D89"/>
      <c r="E89"/>
      <c r="F89"/>
      <c r="G89"/>
      <c r="H89"/>
      <c r="I89"/>
      <c r="J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</row>
    <row r="90" spans="2:32" s="1" customFormat="1" x14ac:dyDescent="0.3">
      <c r="B90"/>
      <c r="C90"/>
      <c r="D90"/>
      <c r="E90"/>
      <c r="F90"/>
      <c r="G90"/>
      <c r="H90"/>
      <c r="I90"/>
      <c r="J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</row>
    <row r="91" spans="2:32" s="1" customFormat="1" x14ac:dyDescent="0.3">
      <c r="B91"/>
      <c r="C91"/>
      <c r="D91"/>
      <c r="E91"/>
      <c r="F91"/>
      <c r="G91"/>
      <c r="H91"/>
      <c r="I91"/>
      <c r="J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</row>
    <row r="92" spans="2:32" s="1" customFormat="1" x14ac:dyDescent="0.3">
      <c r="B92"/>
      <c r="C92"/>
      <c r="D92"/>
      <c r="E92"/>
      <c r="F92"/>
      <c r="G92"/>
      <c r="H92"/>
      <c r="I92"/>
      <c r="J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</row>
    <row r="93" spans="2:32" s="1" customFormat="1" x14ac:dyDescent="0.3">
      <c r="B93"/>
      <c r="C93"/>
      <c r="D93"/>
      <c r="E93"/>
      <c r="F93"/>
      <c r="G93"/>
      <c r="H93"/>
      <c r="I93"/>
      <c r="J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</row>
    <row r="94" spans="2:32" s="1" customFormat="1" x14ac:dyDescent="0.3">
      <c r="B94"/>
      <c r="C94"/>
      <c r="D94"/>
      <c r="E94"/>
      <c r="F94"/>
      <c r="G94"/>
      <c r="H94"/>
      <c r="I94"/>
      <c r="J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</row>
    <row r="95" spans="2:32" s="1" customFormat="1" x14ac:dyDescent="0.3">
      <c r="B95"/>
      <c r="C95"/>
      <c r="D95"/>
      <c r="E95"/>
      <c r="F95"/>
      <c r="G95"/>
      <c r="H95"/>
      <c r="I95"/>
      <c r="J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</row>
    <row r="96" spans="2:32" s="1" customFormat="1" x14ac:dyDescent="0.3">
      <c r="B96"/>
      <c r="C96"/>
      <c r="D96"/>
      <c r="E96"/>
      <c r="F96"/>
      <c r="G96"/>
      <c r="H96"/>
      <c r="I96"/>
      <c r="J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</row>
    <row r="97" spans="2:32" s="1" customFormat="1" x14ac:dyDescent="0.3">
      <c r="B97"/>
      <c r="C97"/>
      <c r="D97"/>
      <c r="E97"/>
      <c r="F97"/>
      <c r="G97"/>
      <c r="H97"/>
      <c r="I97"/>
      <c r="J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</row>
    <row r="98" spans="2:32" s="1" customFormat="1" x14ac:dyDescent="0.3">
      <c r="B98"/>
      <c r="C98"/>
      <c r="D98"/>
      <c r="E98"/>
      <c r="F98"/>
      <c r="G98"/>
      <c r="H98"/>
      <c r="I98"/>
      <c r="J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</row>
    <row r="99" spans="2:32" s="1" customFormat="1" x14ac:dyDescent="0.3">
      <c r="B99"/>
      <c r="C99"/>
      <c r="D99"/>
      <c r="E99"/>
      <c r="F99"/>
      <c r="G99"/>
      <c r="H99"/>
      <c r="I99"/>
      <c r="J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</row>
    <row r="100" spans="2:32" s="1" customFormat="1" x14ac:dyDescent="0.3">
      <c r="B100"/>
      <c r="C100"/>
      <c r="D100"/>
      <c r="E100"/>
      <c r="F100"/>
      <c r="G100"/>
      <c r="H100"/>
      <c r="I100"/>
      <c r="J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</row>
    <row r="101" spans="2:32" s="1" customFormat="1" x14ac:dyDescent="0.3">
      <c r="B101"/>
      <c r="C101"/>
      <c r="D101"/>
      <c r="E101"/>
      <c r="F101"/>
      <c r="G101"/>
      <c r="H101"/>
      <c r="I101"/>
      <c r="J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</row>
    <row r="102" spans="2:32" s="1" customFormat="1" x14ac:dyDescent="0.3">
      <c r="B102"/>
      <c r="C102"/>
      <c r="D102"/>
      <c r="E102"/>
      <c r="F102"/>
      <c r="G102"/>
      <c r="H102"/>
      <c r="I102"/>
      <c r="J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</row>
    <row r="103" spans="2:32" s="1" customFormat="1" x14ac:dyDescent="0.3">
      <c r="B103"/>
      <c r="C103"/>
      <c r="D103"/>
      <c r="E103"/>
      <c r="F103"/>
      <c r="G103"/>
      <c r="H103"/>
      <c r="I103"/>
      <c r="J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</row>
    <row r="104" spans="2:32" s="1" customFormat="1" x14ac:dyDescent="0.3">
      <c r="B104"/>
      <c r="C104"/>
      <c r="D104"/>
      <c r="E104"/>
      <c r="F104"/>
      <c r="G104"/>
      <c r="H104"/>
      <c r="I104"/>
      <c r="J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</row>
    <row r="105" spans="2:32" s="1" customFormat="1" x14ac:dyDescent="0.3">
      <c r="B105"/>
      <c r="C105"/>
      <c r="D105"/>
      <c r="E105"/>
      <c r="F105"/>
      <c r="G105"/>
      <c r="H105"/>
      <c r="I105"/>
      <c r="J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</row>
    <row r="106" spans="2:32" s="1" customFormat="1" x14ac:dyDescent="0.3">
      <c r="B106"/>
      <c r="C106"/>
      <c r="D106"/>
      <c r="E106"/>
      <c r="F106"/>
      <c r="G106"/>
      <c r="H106"/>
      <c r="I106"/>
      <c r="J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</row>
    <row r="107" spans="2:32" s="1" customFormat="1" x14ac:dyDescent="0.3">
      <c r="B107"/>
      <c r="C107"/>
      <c r="D107"/>
      <c r="E107"/>
      <c r="F107"/>
      <c r="G107"/>
      <c r="H107"/>
      <c r="I107"/>
      <c r="J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</row>
    <row r="108" spans="2:32" s="1" customFormat="1" x14ac:dyDescent="0.3">
      <c r="B108"/>
      <c r="C108"/>
      <c r="D108"/>
      <c r="E108"/>
      <c r="F108"/>
      <c r="G108"/>
      <c r="H108"/>
      <c r="I108"/>
      <c r="J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</row>
    <row r="109" spans="2:32" s="1" customFormat="1" x14ac:dyDescent="0.3">
      <c r="B109"/>
      <c r="C109"/>
      <c r="D109"/>
      <c r="E109"/>
      <c r="F109"/>
      <c r="G109"/>
      <c r="H109"/>
      <c r="I109"/>
      <c r="J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</row>
    <row r="110" spans="2:32" s="1" customFormat="1" x14ac:dyDescent="0.3">
      <c r="B110"/>
      <c r="C110"/>
      <c r="D110"/>
      <c r="E110"/>
      <c r="F110"/>
      <c r="G110"/>
      <c r="H110"/>
      <c r="I110"/>
      <c r="J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</row>
    <row r="111" spans="2:32" s="1" customFormat="1" x14ac:dyDescent="0.3">
      <c r="B111"/>
      <c r="C111"/>
      <c r="D111"/>
      <c r="E111"/>
      <c r="F111"/>
      <c r="G111"/>
      <c r="H111"/>
      <c r="I111"/>
      <c r="J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</row>
    <row r="112" spans="2:32" s="1" customFormat="1" x14ac:dyDescent="0.3">
      <c r="B112"/>
      <c r="C112"/>
      <c r="D112"/>
      <c r="E112"/>
      <c r="F112"/>
      <c r="G112"/>
      <c r="H112"/>
      <c r="I112"/>
      <c r="J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</row>
    <row r="113" spans="2:32" s="1" customFormat="1" x14ac:dyDescent="0.3">
      <c r="B113"/>
      <c r="C113"/>
      <c r="D113"/>
      <c r="E113"/>
      <c r="F113"/>
      <c r="G113"/>
      <c r="H113"/>
      <c r="I113"/>
      <c r="J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</row>
    <row r="114" spans="2:32" s="1" customFormat="1" x14ac:dyDescent="0.3">
      <c r="B114"/>
      <c r="C114"/>
      <c r="D114"/>
      <c r="E114"/>
      <c r="F114"/>
      <c r="G114"/>
      <c r="H114"/>
      <c r="I114"/>
      <c r="J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</row>
    <row r="115" spans="2:32" s="1" customFormat="1" x14ac:dyDescent="0.3">
      <c r="B115"/>
      <c r="C115"/>
      <c r="D115"/>
      <c r="E115"/>
      <c r="F115"/>
      <c r="G115"/>
      <c r="H115"/>
      <c r="I115"/>
      <c r="J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</row>
    <row r="116" spans="2:32" s="1" customFormat="1" x14ac:dyDescent="0.3">
      <c r="B116"/>
      <c r="C116"/>
      <c r="D116"/>
      <c r="E116"/>
      <c r="F116"/>
      <c r="G116"/>
      <c r="H116"/>
      <c r="I116"/>
      <c r="J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</row>
    <row r="117" spans="2:32" s="1" customFormat="1" x14ac:dyDescent="0.3">
      <c r="B117"/>
      <c r="C117"/>
      <c r="D117"/>
      <c r="E117"/>
      <c r="F117"/>
      <c r="G117"/>
      <c r="H117"/>
      <c r="I117"/>
      <c r="J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</row>
    <row r="118" spans="2:32" s="1" customFormat="1" x14ac:dyDescent="0.3">
      <c r="B118"/>
      <c r="C118"/>
      <c r="D118"/>
      <c r="E118"/>
      <c r="F118"/>
      <c r="G118"/>
      <c r="H118"/>
      <c r="I118"/>
      <c r="J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</row>
    <row r="119" spans="2:32" s="1" customFormat="1" x14ac:dyDescent="0.3">
      <c r="B119"/>
      <c r="C119"/>
      <c r="D119"/>
      <c r="E119"/>
      <c r="F119"/>
      <c r="G119"/>
      <c r="H119"/>
      <c r="I119"/>
      <c r="J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</row>
    <row r="120" spans="2:32" s="1" customFormat="1" x14ac:dyDescent="0.3">
      <c r="B120"/>
      <c r="C120"/>
      <c r="D120"/>
      <c r="E120"/>
      <c r="F120"/>
      <c r="G120"/>
      <c r="H120"/>
      <c r="I120"/>
      <c r="J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</row>
    <row r="121" spans="2:32" s="1" customFormat="1" x14ac:dyDescent="0.3">
      <c r="B121"/>
      <c r="C121"/>
      <c r="D121"/>
      <c r="E121"/>
      <c r="F121"/>
      <c r="G121"/>
      <c r="H121"/>
      <c r="I121"/>
      <c r="J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</row>
    <row r="122" spans="2:32" s="1" customFormat="1" x14ac:dyDescent="0.3">
      <c r="B122"/>
      <c r="C122"/>
      <c r="D122"/>
      <c r="E122"/>
      <c r="F122"/>
      <c r="G122"/>
      <c r="H122"/>
      <c r="I122"/>
      <c r="J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</row>
    <row r="123" spans="2:32" s="1" customFormat="1" x14ac:dyDescent="0.3">
      <c r="B123"/>
      <c r="C123"/>
      <c r="D123"/>
      <c r="E123"/>
      <c r="F123"/>
      <c r="G123"/>
      <c r="H123"/>
      <c r="I123"/>
      <c r="J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</row>
    <row r="124" spans="2:32" s="1" customFormat="1" x14ac:dyDescent="0.3">
      <c r="B124"/>
      <c r="C124"/>
      <c r="D124"/>
      <c r="E124"/>
      <c r="F124"/>
      <c r="G124"/>
      <c r="H124"/>
      <c r="I124"/>
      <c r="J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</row>
    <row r="125" spans="2:32" s="1" customFormat="1" x14ac:dyDescent="0.3">
      <c r="B125"/>
      <c r="C125"/>
      <c r="D125"/>
      <c r="E125"/>
      <c r="F125"/>
      <c r="G125"/>
      <c r="H125"/>
      <c r="I125"/>
      <c r="J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</row>
    <row r="126" spans="2:32" s="1" customFormat="1" x14ac:dyDescent="0.3">
      <c r="B126"/>
      <c r="C126"/>
      <c r="D126"/>
      <c r="E126"/>
      <c r="F126"/>
      <c r="G126"/>
      <c r="H126"/>
      <c r="I126"/>
      <c r="J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</row>
    <row r="127" spans="2:32" s="1" customFormat="1" x14ac:dyDescent="0.3">
      <c r="B127"/>
      <c r="C127"/>
      <c r="D127"/>
      <c r="E127"/>
      <c r="F127"/>
      <c r="G127"/>
      <c r="H127"/>
      <c r="I127"/>
      <c r="J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</row>
    <row r="128" spans="2:32" s="1" customFormat="1" x14ac:dyDescent="0.3">
      <c r="B128"/>
      <c r="C128"/>
      <c r="D128"/>
      <c r="E128"/>
      <c r="F128"/>
      <c r="G128"/>
      <c r="H128"/>
      <c r="I128"/>
      <c r="J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</row>
    <row r="129" spans="2:32" s="1" customFormat="1" x14ac:dyDescent="0.3">
      <c r="B129"/>
      <c r="C129"/>
      <c r="D129"/>
      <c r="E129"/>
      <c r="F129"/>
      <c r="G129"/>
      <c r="H129"/>
      <c r="I129"/>
      <c r="J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</row>
    <row r="130" spans="2:32" s="1" customFormat="1" x14ac:dyDescent="0.3">
      <c r="B130"/>
      <c r="C130"/>
      <c r="D130"/>
      <c r="E130"/>
      <c r="F130"/>
      <c r="G130"/>
      <c r="H130"/>
      <c r="I130"/>
      <c r="J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</row>
    <row r="131" spans="2:32" s="1" customFormat="1" x14ac:dyDescent="0.3">
      <c r="B131"/>
      <c r="C131"/>
      <c r="D131"/>
      <c r="E131"/>
      <c r="F131"/>
      <c r="G131"/>
      <c r="H131"/>
      <c r="I131"/>
      <c r="J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</row>
    <row r="132" spans="2:32" s="1" customFormat="1" x14ac:dyDescent="0.3">
      <c r="B132"/>
      <c r="C132"/>
      <c r="D132"/>
      <c r="E132"/>
      <c r="F132"/>
      <c r="G132"/>
      <c r="H132"/>
      <c r="I132"/>
      <c r="J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</row>
    <row r="133" spans="2:32" s="1" customFormat="1" x14ac:dyDescent="0.3">
      <c r="B133"/>
      <c r="C133"/>
      <c r="D133"/>
      <c r="E133"/>
      <c r="F133"/>
      <c r="G133"/>
      <c r="H133"/>
      <c r="I133"/>
      <c r="J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</row>
    <row r="134" spans="2:32" s="1" customFormat="1" x14ac:dyDescent="0.3">
      <c r="B134"/>
      <c r="C134"/>
      <c r="D134"/>
      <c r="E134"/>
      <c r="F134"/>
      <c r="G134"/>
      <c r="H134"/>
      <c r="I134"/>
      <c r="J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</row>
    <row r="135" spans="2:32" s="1" customFormat="1" x14ac:dyDescent="0.3">
      <c r="B135"/>
      <c r="C135"/>
      <c r="D135"/>
      <c r="E135"/>
      <c r="F135"/>
      <c r="G135"/>
      <c r="H135"/>
      <c r="I135"/>
      <c r="J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</row>
    <row r="136" spans="2:32" s="1" customFormat="1" x14ac:dyDescent="0.3">
      <c r="B136"/>
      <c r="C136"/>
      <c r="D136"/>
      <c r="E136"/>
      <c r="F136"/>
      <c r="G136"/>
      <c r="H136"/>
      <c r="I136"/>
      <c r="J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</row>
    <row r="137" spans="2:32" s="1" customFormat="1" x14ac:dyDescent="0.3">
      <c r="B137"/>
      <c r="C137"/>
      <c r="D137"/>
      <c r="E137"/>
      <c r="F137"/>
      <c r="G137"/>
      <c r="H137"/>
      <c r="I137"/>
      <c r="J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</row>
    <row r="138" spans="2:32" s="1" customFormat="1" x14ac:dyDescent="0.3">
      <c r="B138"/>
      <c r="C138"/>
      <c r="D138"/>
      <c r="E138"/>
      <c r="F138"/>
      <c r="G138"/>
      <c r="H138"/>
      <c r="I138"/>
      <c r="J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</row>
    <row r="139" spans="2:32" s="1" customFormat="1" x14ac:dyDescent="0.3">
      <c r="B139"/>
      <c r="C139"/>
      <c r="D139"/>
      <c r="E139"/>
      <c r="F139"/>
      <c r="G139"/>
      <c r="H139"/>
      <c r="I139"/>
      <c r="J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</row>
    <row r="140" spans="2:32" s="1" customFormat="1" x14ac:dyDescent="0.3">
      <c r="B140"/>
      <c r="C140"/>
      <c r="D140"/>
      <c r="E140"/>
      <c r="F140"/>
      <c r="G140"/>
      <c r="H140"/>
      <c r="I140"/>
      <c r="J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</row>
    <row r="141" spans="2:32" s="1" customFormat="1" x14ac:dyDescent="0.3">
      <c r="B141"/>
      <c r="C141"/>
      <c r="D141"/>
      <c r="E141"/>
      <c r="F141"/>
      <c r="G141"/>
      <c r="H141"/>
      <c r="I141"/>
      <c r="J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</row>
    <row r="142" spans="2:32" s="1" customFormat="1" x14ac:dyDescent="0.3">
      <c r="B142"/>
      <c r="C142"/>
      <c r="D142"/>
      <c r="E142"/>
      <c r="F142"/>
      <c r="G142"/>
      <c r="H142"/>
      <c r="I142"/>
      <c r="J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</row>
    <row r="143" spans="2:32" s="1" customFormat="1" x14ac:dyDescent="0.3">
      <c r="B143"/>
      <c r="C143"/>
      <c r="D143"/>
      <c r="E143"/>
      <c r="F143"/>
      <c r="G143"/>
      <c r="H143"/>
      <c r="I143"/>
      <c r="J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</row>
    <row r="144" spans="2:32" s="1" customFormat="1" x14ac:dyDescent="0.3">
      <c r="B144"/>
      <c r="C144"/>
      <c r="D144"/>
      <c r="E144"/>
      <c r="F144"/>
      <c r="G144"/>
      <c r="H144"/>
      <c r="I144"/>
      <c r="J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</row>
    <row r="145" spans="2:32" s="1" customFormat="1" x14ac:dyDescent="0.3">
      <c r="B145"/>
      <c r="C145"/>
      <c r="D145"/>
      <c r="E145"/>
      <c r="F145"/>
      <c r="G145"/>
      <c r="H145"/>
      <c r="I145"/>
      <c r="J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</row>
    <row r="146" spans="2:32" s="1" customFormat="1" x14ac:dyDescent="0.3">
      <c r="B146"/>
      <c r="C146"/>
      <c r="D146"/>
      <c r="E146"/>
      <c r="F146"/>
      <c r="G146"/>
      <c r="H146"/>
      <c r="I146"/>
      <c r="J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</row>
    <row r="147" spans="2:32" s="1" customFormat="1" x14ac:dyDescent="0.3">
      <c r="B147"/>
      <c r="C147"/>
      <c r="D147"/>
      <c r="E147"/>
      <c r="F147"/>
      <c r="G147"/>
      <c r="H147"/>
      <c r="I147"/>
      <c r="J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</row>
    <row r="148" spans="2:32" s="1" customFormat="1" x14ac:dyDescent="0.3">
      <c r="B148"/>
      <c r="C148"/>
      <c r="D148"/>
      <c r="E148"/>
      <c r="F148"/>
      <c r="G148"/>
      <c r="H148"/>
      <c r="I148"/>
      <c r="J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</row>
    <row r="149" spans="2:32" s="1" customFormat="1" x14ac:dyDescent="0.3">
      <c r="B149"/>
      <c r="C149"/>
      <c r="D149"/>
      <c r="E149"/>
      <c r="F149"/>
      <c r="G149"/>
      <c r="H149"/>
      <c r="I149"/>
      <c r="J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</row>
    <row r="150" spans="2:32" s="1" customFormat="1" x14ac:dyDescent="0.3">
      <c r="B150"/>
      <c r="C150"/>
      <c r="D150"/>
      <c r="E150"/>
      <c r="F150"/>
      <c r="G150"/>
      <c r="H150"/>
      <c r="I150"/>
      <c r="J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</row>
    <row r="151" spans="2:32" s="1" customFormat="1" x14ac:dyDescent="0.3">
      <c r="B151"/>
      <c r="C151"/>
      <c r="D151"/>
      <c r="E151"/>
      <c r="F151"/>
      <c r="G151"/>
      <c r="H151"/>
      <c r="I151"/>
      <c r="J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</row>
    <row r="152" spans="2:32" s="1" customFormat="1" x14ac:dyDescent="0.3">
      <c r="B152"/>
      <c r="C152"/>
      <c r="D152"/>
      <c r="E152"/>
      <c r="F152"/>
      <c r="G152"/>
      <c r="H152"/>
      <c r="I152"/>
      <c r="J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</row>
    <row r="153" spans="2:32" s="1" customFormat="1" x14ac:dyDescent="0.3">
      <c r="B153"/>
      <c r="C153"/>
      <c r="D153"/>
      <c r="E153"/>
      <c r="F153"/>
      <c r="G153"/>
      <c r="H153"/>
      <c r="I153"/>
      <c r="J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</row>
    <row r="154" spans="2:32" s="1" customFormat="1" x14ac:dyDescent="0.3">
      <c r="B154"/>
      <c r="C154"/>
      <c r="D154"/>
      <c r="E154"/>
      <c r="F154"/>
      <c r="G154"/>
      <c r="H154"/>
      <c r="I154"/>
      <c r="J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</row>
    <row r="155" spans="2:32" s="1" customFormat="1" x14ac:dyDescent="0.3">
      <c r="B155"/>
      <c r="C155"/>
      <c r="D155"/>
      <c r="E155"/>
      <c r="F155"/>
      <c r="G155"/>
      <c r="H155"/>
      <c r="I155"/>
      <c r="J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</row>
    <row r="156" spans="2:32" s="1" customFormat="1" x14ac:dyDescent="0.3">
      <c r="B156"/>
      <c r="C156"/>
      <c r="D156"/>
      <c r="E156"/>
      <c r="F156"/>
      <c r="G156"/>
      <c r="H156"/>
      <c r="I156"/>
      <c r="J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</row>
    <row r="157" spans="2:32" s="1" customFormat="1" x14ac:dyDescent="0.3">
      <c r="B157"/>
      <c r="C157"/>
      <c r="D157"/>
      <c r="E157"/>
      <c r="F157"/>
      <c r="G157"/>
      <c r="H157"/>
      <c r="I157"/>
      <c r="J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</row>
    <row r="158" spans="2:32" s="1" customFormat="1" x14ac:dyDescent="0.3">
      <c r="B158"/>
      <c r="C158"/>
      <c r="D158"/>
      <c r="E158"/>
      <c r="F158"/>
      <c r="G158"/>
      <c r="H158"/>
      <c r="I158"/>
      <c r="J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</row>
    <row r="159" spans="2:32" s="1" customFormat="1" x14ac:dyDescent="0.3">
      <c r="B159"/>
      <c r="C159"/>
      <c r="D159"/>
      <c r="E159"/>
      <c r="F159"/>
      <c r="G159"/>
      <c r="H159"/>
      <c r="I159"/>
      <c r="J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</row>
    <row r="160" spans="2:32" s="1" customFormat="1" x14ac:dyDescent="0.3">
      <c r="B160"/>
      <c r="C160"/>
      <c r="D160"/>
      <c r="E160"/>
      <c r="F160"/>
      <c r="G160"/>
      <c r="H160"/>
      <c r="I160"/>
      <c r="J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</row>
    <row r="161" spans="2:32" s="1" customFormat="1" x14ac:dyDescent="0.3">
      <c r="B161"/>
      <c r="C161"/>
      <c r="D161"/>
      <c r="E161"/>
      <c r="F161"/>
      <c r="G161"/>
      <c r="H161"/>
      <c r="I161"/>
      <c r="J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</row>
    <row r="162" spans="2:32" s="1" customFormat="1" x14ac:dyDescent="0.3">
      <c r="B162"/>
      <c r="C162"/>
      <c r="D162"/>
      <c r="E162"/>
      <c r="F162"/>
      <c r="G162"/>
      <c r="H162"/>
      <c r="I162"/>
      <c r="J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</row>
    <row r="163" spans="2:32" s="1" customFormat="1" x14ac:dyDescent="0.3">
      <c r="B163"/>
      <c r="C163"/>
      <c r="D163"/>
      <c r="E163"/>
      <c r="F163"/>
      <c r="G163"/>
      <c r="H163"/>
      <c r="I163"/>
      <c r="J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</row>
    <row r="164" spans="2:32" s="1" customFormat="1" x14ac:dyDescent="0.3">
      <c r="B164"/>
      <c r="C164"/>
      <c r="D164"/>
      <c r="E164"/>
      <c r="F164"/>
      <c r="G164"/>
      <c r="H164"/>
      <c r="I164"/>
      <c r="J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</row>
    <row r="165" spans="2:32" s="1" customFormat="1" x14ac:dyDescent="0.3">
      <c r="B165"/>
      <c r="C165"/>
      <c r="D165"/>
      <c r="E165"/>
      <c r="F165"/>
      <c r="G165"/>
      <c r="H165"/>
      <c r="I165"/>
      <c r="J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</row>
    <row r="166" spans="2:32" s="1" customFormat="1" x14ac:dyDescent="0.3">
      <c r="B166"/>
      <c r="C166"/>
      <c r="D166"/>
      <c r="E166"/>
      <c r="F166"/>
      <c r="G166"/>
      <c r="H166"/>
      <c r="I166"/>
      <c r="J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</row>
    <row r="167" spans="2:32" s="1" customFormat="1" x14ac:dyDescent="0.3">
      <c r="B167"/>
      <c r="C167"/>
      <c r="D167"/>
      <c r="E167"/>
      <c r="F167"/>
      <c r="G167"/>
      <c r="H167"/>
      <c r="I167"/>
      <c r="J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</row>
    <row r="168" spans="2:32" s="1" customFormat="1" x14ac:dyDescent="0.3">
      <c r="B168"/>
      <c r="C168"/>
      <c r="D168"/>
      <c r="E168"/>
      <c r="F168"/>
      <c r="G168"/>
      <c r="H168"/>
      <c r="I168"/>
      <c r="J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</row>
    <row r="169" spans="2:32" s="1" customFormat="1" x14ac:dyDescent="0.3">
      <c r="B169"/>
      <c r="C169"/>
      <c r="D169"/>
      <c r="E169"/>
      <c r="F169"/>
      <c r="G169"/>
      <c r="H169"/>
      <c r="I169"/>
      <c r="J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</row>
    <row r="170" spans="2:32" s="1" customFormat="1" x14ac:dyDescent="0.3">
      <c r="B170"/>
      <c r="C170"/>
      <c r="D170"/>
      <c r="E170"/>
      <c r="F170"/>
      <c r="G170"/>
      <c r="H170"/>
      <c r="I170"/>
      <c r="J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</row>
    <row r="171" spans="2:32" s="1" customFormat="1" x14ac:dyDescent="0.3">
      <c r="B171"/>
      <c r="C171"/>
      <c r="D171"/>
      <c r="E171"/>
      <c r="F171"/>
      <c r="G171"/>
      <c r="H171"/>
      <c r="I171"/>
      <c r="J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</row>
    <row r="172" spans="2:32" s="1" customFormat="1" x14ac:dyDescent="0.3">
      <c r="B172"/>
      <c r="C172"/>
      <c r="D172"/>
      <c r="E172"/>
      <c r="F172"/>
      <c r="G172"/>
      <c r="H172"/>
      <c r="I172"/>
      <c r="J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</row>
    <row r="173" spans="2:32" s="1" customFormat="1" x14ac:dyDescent="0.3">
      <c r="B173"/>
      <c r="C173"/>
      <c r="D173"/>
      <c r="E173"/>
      <c r="F173"/>
      <c r="G173"/>
      <c r="H173"/>
      <c r="I173"/>
      <c r="J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</row>
    <row r="174" spans="2:32" s="1" customFormat="1" x14ac:dyDescent="0.3">
      <c r="B174"/>
      <c r="C174"/>
      <c r="D174"/>
      <c r="E174"/>
      <c r="F174"/>
      <c r="G174"/>
      <c r="H174"/>
      <c r="I174"/>
      <c r="J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</row>
    <row r="175" spans="2:32" s="1" customFormat="1" x14ac:dyDescent="0.3">
      <c r="B175"/>
      <c r="C175"/>
      <c r="D175"/>
      <c r="E175"/>
      <c r="F175"/>
      <c r="G175"/>
      <c r="H175"/>
      <c r="I175"/>
      <c r="J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</row>
    <row r="176" spans="2:32" s="1" customFormat="1" x14ac:dyDescent="0.3">
      <c r="B176"/>
      <c r="C176"/>
      <c r="D176"/>
      <c r="E176"/>
      <c r="F176"/>
      <c r="G176"/>
      <c r="H176"/>
      <c r="I176"/>
      <c r="J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</row>
    <row r="177" spans="2:32" s="1" customFormat="1" x14ac:dyDescent="0.3">
      <c r="B177"/>
      <c r="C177"/>
      <c r="D177"/>
      <c r="E177"/>
      <c r="F177"/>
      <c r="G177"/>
      <c r="H177"/>
      <c r="I177"/>
      <c r="J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</row>
    <row r="178" spans="2:32" s="1" customFormat="1" x14ac:dyDescent="0.3">
      <c r="B178"/>
      <c r="C178"/>
      <c r="D178"/>
      <c r="E178"/>
      <c r="F178"/>
      <c r="G178"/>
      <c r="H178"/>
      <c r="I178"/>
      <c r="J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</row>
    <row r="179" spans="2:32" s="1" customFormat="1" x14ac:dyDescent="0.3">
      <c r="B179"/>
      <c r="C179"/>
      <c r="D179"/>
      <c r="E179"/>
      <c r="F179"/>
      <c r="G179"/>
      <c r="H179"/>
      <c r="I179"/>
      <c r="J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</row>
    <row r="180" spans="2:32" s="1" customFormat="1" x14ac:dyDescent="0.3">
      <c r="B180"/>
      <c r="C180"/>
      <c r="D180"/>
      <c r="E180"/>
      <c r="F180"/>
      <c r="G180"/>
      <c r="H180"/>
      <c r="I180"/>
      <c r="J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</row>
    <row r="181" spans="2:32" s="1" customFormat="1" x14ac:dyDescent="0.3">
      <c r="B181"/>
      <c r="C181"/>
      <c r="D181"/>
      <c r="E181"/>
      <c r="F181"/>
      <c r="G181"/>
      <c r="H181"/>
      <c r="I181"/>
      <c r="J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</row>
    <row r="182" spans="2:32" s="1" customFormat="1" x14ac:dyDescent="0.3">
      <c r="B182"/>
      <c r="C182"/>
      <c r="D182"/>
      <c r="E182"/>
      <c r="F182"/>
      <c r="G182"/>
      <c r="H182"/>
      <c r="I182"/>
      <c r="J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</row>
    <row r="183" spans="2:32" s="1" customFormat="1" x14ac:dyDescent="0.3">
      <c r="B183"/>
      <c r="C183"/>
      <c r="D183"/>
      <c r="E183"/>
      <c r="F183"/>
      <c r="G183"/>
      <c r="H183"/>
      <c r="I183"/>
      <c r="J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</row>
    <row r="184" spans="2:32" s="1" customFormat="1" x14ac:dyDescent="0.3">
      <c r="B184"/>
      <c r="C184"/>
      <c r="D184"/>
      <c r="E184"/>
      <c r="F184"/>
      <c r="G184"/>
      <c r="H184"/>
      <c r="I184"/>
      <c r="J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</row>
    <row r="185" spans="2:32" s="1" customFormat="1" x14ac:dyDescent="0.3">
      <c r="B185"/>
      <c r="C185"/>
      <c r="D185"/>
      <c r="E185"/>
      <c r="F185"/>
      <c r="G185"/>
      <c r="H185"/>
      <c r="I185"/>
      <c r="J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</row>
    <row r="186" spans="2:32" s="1" customFormat="1" x14ac:dyDescent="0.3">
      <c r="B186"/>
      <c r="C186"/>
      <c r="D186"/>
      <c r="E186"/>
      <c r="F186"/>
      <c r="G186"/>
      <c r="H186"/>
      <c r="I186"/>
      <c r="J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</row>
    <row r="187" spans="2:32" s="1" customFormat="1" x14ac:dyDescent="0.3">
      <c r="B187"/>
      <c r="C187"/>
      <c r="D187"/>
      <c r="E187"/>
      <c r="F187"/>
      <c r="G187"/>
      <c r="H187"/>
      <c r="I187"/>
      <c r="J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</row>
    <row r="188" spans="2:32" s="1" customFormat="1" x14ac:dyDescent="0.3">
      <c r="B188"/>
      <c r="C188"/>
      <c r="D188"/>
      <c r="E188"/>
      <c r="F188"/>
      <c r="G188"/>
      <c r="H188"/>
      <c r="I188"/>
      <c r="J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</row>
    <row r="189" spans="2:32" s="1" customFormat="1" x14ac:dyDescent="0.3">
      <c r="B189"/>
      <c r="C189"/>
      <c r="D189"/>
      <c r="E189"/>
      <c r="F189"/>
      <c r="G189"/>
      <c r="H189"/>
      <c r="I189"/>
      <c r="J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</row>
    <row r="190" spans="2:32" s="1" customFormat="1" x14ac:dyDescent="0.3">
      <c r="B190"/>
      <c r="C190"/>
      <c r="D190"/>
      <c r="E190"/>
      <c r="F190"/>
      <c r="G190"/>
      <c r="H190"/>
      <c r="I190"/>
      <c r="J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</row>
    <row r="191" spans="2:32" s="1" customFormat="1" x14ac:dyDescent="0.3">
      <c r="B191"/>
      <c r="C191"/>
      <c r="D191"/>
      <c r="E191"/>
      <c r="F191"/>
      <c r="G191"/>
      <c r="H191"/>
      <c r="I191"/>
      <c r="J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</row>
    <row r="192" spans="2:32" s="1" customFormat="1" x14ac:dyDescent="0.3">
      <c r="B192"/>
      <c r="C192"/>
      <c r="D192"/>
      <c r="E192"/>
      <c r="F192"/>
      <c r="G192"/>
      <c r="H192"/>
      <c r="I192"/>
      <c r="J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</row>
    <row r="193" spans="2:32" s="1" customFormat="1" x14ac:dyDescent="0.3">
      <c r="B193"/>
      <c r="C193"/>
      <c r="D193"/>
      <c r="E193"/>
      <c r="F193"/>
      <c r="G193"/>
      <c r="H193"/>
      <c r="I193"/>
      <c r="J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</row>
    <row r="194" spans="2:32" s="1" customFormat="1" x14ac:dyDescent="0.3">
      <c r="B194"/>
      <c r="C194"/>
      <c r="D194"/>
      <c r="E194"/>
      <c r="F194"/>
      <c r="G194"/>
      <c r="H194"/>
      <c r="I194"/>
      <c r="J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</row>
    <row r="195" spans="2:32" s="1" customFormat="1" x14ac:dyDescent="0.3">
      <c r="B195"/>
      <c r="C195"/>
      <c r="D195"/>
      <c r="E195"/>
      <c r="F195"/>
      <c r="G195"/>
      <c r="H195"/>
      <c r="I195"/>
      <c r="J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</row>
    <row r="196" spans="2:32" s="1" customFormat="1" x14ac:dyDescent="0.3">
      <c r="B196"/>
      <c r="C196"/>
      <c r="D196"/>
      <c r="E196"/>
      <c r="F196"/>
      <c r="G196"/>
      <c r="H196"/>
      <c r="I196"/>
      <c r="J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</row>
    <row r="197" spans="2:32" s="1" customFormat="1" x14ac:dyDescent="0.3">
      <c r="B197"/>
      <c r="C197"/>
      <c r="D197"/>
      <c r="E197"/>
      <c r="F197"/>
      <c r="G197"/>
      <c r="H197"/>
      <c r="I197"/>
      <c r="J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</row>
    <row r="198" spans="2:32" s="1" customFormat="1" x14ac:dyDescent="0.3">
      <c r="B198"/>
      <c r="C198"/>
      <c r="D198"/>
      <c r="E198"/>
      <c r="F198"/>
      <c r="G198"/>
      <c r="H198"/>
      <c r="I198"/>
      <c r="J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</row>
    <row r="199" spans="2:32" s="1" customFormat="1" x14ac:dyDescent="0.3">
      <c r="B199"/>
      <c r="C199"/>
      <c r="D199"/>
      <c r="E199"/>
      <c r="F199"/>
      <c r="G199"/>
      <c r="H199"/>
      <c r="I199"/>
      <c r="J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</row>
    <row r="200" spans="2:32" s="1" customFormat="1" x14ac:dyDescent="0.3">
      <c r="B200"/>
      <c r="C200"/>
      <c r="D200"/>
      <c r="E200"/>
      <c r="F200"/>
      <c r="G200"/>
      <c r="H200"/>
      <c r="I200"/>
      <c r="J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</row>
    <row r="201" spans="2:32" s="1" customFormat="1" x14ac:dyDescent="0.3">
      <c r="B201"/>
      <c r="C201"/>
      <c r="D201"/>
      <c r="E201"/>
      <c r="F201"/>
      <c r="G201"/>
      <c r="H201"/>
      <c r="I201"/>
      <c r="J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</row>
    <row r="202" spans="2:32" s="1" customFormat="1" x14ac:dyDescent="0.3">
      <c r="B202"/>
      <c r="C202"/>
      <c r="D202"/>
      <c r="E202"/>
      <c r="F202"/>
      <c r="G202"/>
      <c r="H202"/>
      <c r="I202"/>
      <c r="J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</row>
    <row r="203" spans="2:32" s="1" customFormat="1" x14ac:dyDescent="0.3">
      <c r="B203"/>
      <c r="C203"/>
      <c r="D203"/>
      <c r="E203"/>
      <c r="F203"/>
      <c r="G203"/>
      <c r="H203"/>
      <c r="I203"/>
      <c r="J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</row>
    <row r="204" spans="2:32" s="1" customFormat="1" x14ac:dyDescent="0.3">
      <c r="B204"/>
      <c r="C204"/>
      <c r="D204"/>
      <c r="E204"/>
      <c r="F204"/>
      <c r="G204"/>
      <c r="H204"/>
      <c r="I204"/>
      <c r="J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</row>
    <row r="205" spans="2:32" s="1" customFormat="1" x14ac:dyDescent="0.3">
      <c r="B205"/>
      <c r="C205"/>
      <c r="D205"/>
      <c r="E205"/>
      <c r="F205"/>
      <c r="G205"/>
      <c r="H205"/>
      <c r="I205"/>
      <c r="J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</row>
    <row r="206" spans="2:32" s="1" customFormat="1" x14ac:dyDescent="0.3">
      <c r="B206"/>
      <c r="C206"/>
      <c r="D206"/>
      <c r="E206"/>
      <c r="F206"/>
      <c r="G206"/>
      <c r="H206"/>
      <c r="I206"/>
      <c r="J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</row>
    <row r="207" spans="2:32" s="1" customFormat="1" x14ac:dyDescent="0.3">
      <c r="B207"/>
      <c r="C207"/>
      <c r="D207"/>
      <c r="E207"/>
      <c r="F207"/>
      <c r="G207"/>
      <c r="H207"/>
      <c r="I207"/>
      <c r="J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</row>
    <row r="208" spans="2:32" s="1" customFormat="1" x14ac:dyDescent="0.3">
      <c r="B208"/>
      <c r="C208"/>
      <c r="D208"/>
      <c r="E208"/>
      <c r="F208"/>
      <c r="G208"/>
      <c r="H208"/>
      <c r="I208"/>
      <c r="J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</row>
    <row r="209" spans="2:32" s="1" customFormat="1" x14ac:dyDescent="0.3">
      <c r="B209"/>
      <c r="C209"/>
      <c r="D209"/>
      <c r="E209"/>
      <c r="F209"/>
      <c r="G209"/>
      <c r="H209"/>
      <c r="I209"/>
      <c r="J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</row>
    <row r="210" spans="2:32" s="1" customFormat="1" x14ac:dyDescent="0.3">
      <c r="B210"/>
      <c r="C210"/>
      <c r="D210"/>
      <c r="E210"/>
      <c r="F210"/>
      <c r="G210"/>
      <c r="H210"/>
      <c r="I210"/>
      <c r="J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</row>
    <row r="211" spans="2:32" s="1" customFormat="1" x14ac:dyDescent="0.3">
      <c r="B211"/>
      <c r="C211"/>
      <c r="D211"/>
      <c r="E211"/>
      <c r="F211"/>
      <c r="G211"/>
      <c r="H211"/>
      <c r="I211"/>
      <c r="J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</row>
    <row r="212" spans="2:32" s="1" customFormat="1" x14ac:dyDescent="0.3">
      <c r="B212"/>
      <c r="C212"/>
      <c r="D212"/>
      <c r="E212"/>
      <c r="F212"/>
      <c r="G212"/>
      <c r="H212"/>
      <c r="I212"/>
      <c r="J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</row>
    <row r="213" spans="2:32" s="1" customFormat="1" x14ac:dyDescent="0.3">
      <c r="B213"/>
      <c r="C213"/>
      <c r="D213"/>
      <c r="E213"/>
      <c r="F213"/>
      <c r="G213"/>
      <c r="H213"/>
      <c r="I213"/>
      <c r="J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</row>
    <row r="214" spans="2:32" s="1" customFormat="1" x14ac:dyDescent="0.3">
      <c r="B214"/>
      <c r="C214"/>
      <c r="D214"/>
      <c r="E214"/>
      <c r="F214"/>
      <c r="G214"/>
      <c r="H214"/>
      <c r="I214"/>
      <c r="J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</row>
    <row r="215" spans="2:32" s="1" customFormat="1" x14ac:dyDescent="0.3">
      <c r="B215"/>
      <c r="C215"/>
      <c r="D215"/>
      <c r="E215"/>
      <c r="F215"/>
      <c r="G215"/>
      <c r="H215"/>
      <c r="I215"/>
      <c r="J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</row>
    <row r="216" spans="2:32" s="1" customFormat="1" x14ac:dyDescent="0.3">
      <c r="B216"/>
      <c r="C216"/>
      <c r="D216"/>
      <c r="E216"/>
      <c r="F216"/>
      <c r="G216"/>
      <c r="H216"/>
      <c r="I216"/>
      <c r="J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</row>
    <row r="217" spans="2:32" s="1" customFormat="1" x14ac:dyDescent="0.3">
      <c r="B217"/>
      <c r="C217"/>
      <c r="D217"/>
      <c r="E217"/>
      <c r="F217"/>
      <c r="G217"/>
      <c r="H217"/>
      <c r="I217"/>
      <c r="J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</row>
    <row r="218" spans="2:32" s="1" customFormat="1" x14ac:dyDescent="0.3">
      <c r="B218"/>
      <c r="C218"/>
      <c r="D218"/>
      <c r="E218"/>
      <c r="F218"/>
      <c r="G218"/>
      <c r="H218"/>
      <c r="I218"/>
      <c r="J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</row>
    <row r="219" spans="2:32" s="1" customFormat="1" x14ac:dyDescent="0.3">
      <c r="B219"/>
      <c r="C219"/>
      <c r="D219"/>
      <c r="E219"/>
      <c r="F219"/>
      <c r="G219"/>
      <c r="H219"/>
      <c r="I219"/>
      <c r="J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</row>
    <row r="220" spans="2:32" s="1" customFormat="1" x14ac:dyDescent="0.3">
      <c r="B220"/>
      <c r="C220"/>
      <c r="D220"/>
      <c r="E220"/>
      <c r="F220"/>
      <c r="G220"/>
      <c r="H220"/>
      <c r="I220"/>
      <c r="J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</row>
    <row r="221" spans="2:32" s="1" customFormat="1" x14ac:dyDescent="0.3">
      <c r="B221"/>
      <c r="C221"/>
      <c r="D221"/>
      <c r="E221"/>
      <c r="F221"/>
      <c r="G221"/>
      <c r="H221"/>
      <c r="I221"/>
      <c r="J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</row>
    <row r="222" spans="2:32" s="1" customFormat="1" x14ac:dyDescent="0.3">
      <c r="B222"/>
      <c r="C222"/>
      <c r="D222"/>
      <c r="E222"/>
      <c r="F222"/>
      <c r="G222"/>
      <c r="H222"/>
      <c r="I222"/>
      <c r="J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</row>
    <row r="223" spans="2:32" s="1" customFormat="1" x14ac:dyDescent="0.3">
      <c r="B223"/>
      <c r="C223"/>
      <c r="D223"/>
      <c r="E223"/>
      <c r="F223"/>
      <c r="G223"/>
      <c r="H223"/>
      <c r="I223"/>
      <c r="J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</row>
    <row r="224" spans="2:32" s="1" customFormat="1" x14ac:dyDescent="0.3">
      <c r="B224"/>
      <c r="C224"/>
      <c r="D224"/>
      <c r="E224"/>
      <c r="F224"/>
      <c r="G224"/>
      <c r="H224"/>
      <c r="I224"/>
      <c r="J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</row>
    <row r="225" spans="2:32" s="1" customFormat="1" x14ac:dyDescent="0.3">
      <c r="B225"/>
      <c r="C225"/>
      <c r="D225"/>
      <c r="E225"/>
      <c r="F225"/>
      <c r="G225"/>
      <c r="H225"/>
      <c r="I225"/>
      <c r="J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</row>
    <row r="226" spans="2:32" s="1" customFormat="1" x14ac:dyDescent="0.3">
      <c r="B226"/>
      <c r="C226"/>
      <c r="D226"/>
      <c r="E226"/>
      <c r="F226"/>
      <c r="G226"/>
      <c r="H226"/>
      <c r="I226"/>
      <c r="J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</row>
    <row r="227" spans="2:32" s="1" customFormat="1" x14ac:dyDescent="0.3">
      <c r="B227"/>
      <c r="C227"/>
      <c r="D227"/>
      <c r="E227"/>
      <c r="F227"/>
      <c r="G227"/>
      <c r="H227"/>
      <c r="I227"/>
      <c r="J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</row>
    <row r="228" spans="2:32" s="1" customFormat="1" x14ac:dyDescent="0.3">
      <c r="B228"/>
      <c r="C228"/>
      <c r="D228"/>
      <c r="E228"/>
      <c r="F228"/>
      <c r="G228"/>
      <c r="H228"/>
      <c r="I228"/>
      <c r="J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</row>
    <row r="229" spans="2:32" s="1" customFormat="1" x14ac:dyDescent="0.3">
      <c r="B229"/>
      <c r="C229"/>
      <c r="D229"/>
      <c r="E229"/>
      <c r="F229"/>
      <c r="G229"/>
      <c r="H229"/>
      <c r="I229"/>
      <c r="J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</row>
    <row r="230" spans="2:32" s="1" customFormat="1" x14ac:dyDescent="0.3">
      <c r="B230"/>
      <c r="C230"/>
      <c r="D230"/>
      <c r="E230"/>
      <c r="F230"/>
      <c r="G230"/>
      <c r="H230"/>
      <c r="I230"/>
      <c r="J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</row>
    <row r="231" spans="2:32" s="1" customFormat="1" x14ac:dyDescent="0.3">
      <c r="B231"/>
      <c r="C231"/>
      <c r="D231"/>
      <c r="E231"/>
      <c r="F231"/>
      <c r="G231"/>
      <c r="H231"/>
      <c r="I231"/>
      <c r="J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</row>
    <row r="232" spans="2:32" s="1" customFormat="1" x14ac:dyDescent="0.3">
      <c r="B232"/>
      <c r="C232"/>
      <c r="D232"/>
      <c r="E232"/>
      <c r="F232"/>
      <c r="G232"/>
      <c r="H232"/>
      <c r="I232"/>
      <c r="J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</row>
    <row r="233" spans="2:32" s="1" customFormat="1" x14ac:dyDescent="0.3">
      <c r="B233"/>
      <c r="C233"/>
      <c r="D233"/>
      <c r="E233"/>
      <c r="F233"/>
      <c r="G233"/>
      <c r="H233"/>
      <c r="I233"/>
      <c r="J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</row>
    <row r="234" spans="2:32" s="1" customFormat="1" x14ac:dyDescent="0.3">
      <c r="B234"/>
      <c r="C234"/>
      <c r="D234"/>
      <c r="E234"/>
      <c r="F234"/>
      <c r="G234"/>
      <c r="H234"/>
      <c r="I234"/>
      <c r="J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</row>
    <row r="235" spans="2:32" s="1" customFormat="1" x14ac:dyDescent="0.3">
      <c r="B235"/>
      <c r="C235"/>
      <c r="D235"/>
      <c r="E235"/>
      <c r="F235"/>
      <c r="G235"/>
      <c r="H235"/>
      <c r="I235"/>
      <c r="J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</row>
    <row r="236" spans="2:32" s="1" customFormat="1" x14ac:dyDescent="0.3">
      <c r="B236"/>
      <c r="C236"/>
      <c r="D236"/>
      <c r="E236"/>
      <c r="F236"/>
      <c r="G236"/>
      <c r="H236"/>
      <c r="I236"/>
      <c r="J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</row>
    <row r="237" spans="2:32" s="1" customFormat="1" x14ac:dyDescent="0.3">
      <c r="B237"/>
      <c r="C237"/>
      <c r="D237"/>
      <c r="E237"/>
      <c r="F237"/>
      <c r="G237"/>
      <c r="H237"/>
      <c r="I237"/>
      <c r="J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</row>
    <row r="238" spans="2:32" s="1" customFormat="1" x14ac:dyDescent="0.3">
      <c r="B238"/>
      <c r="C238"/>
      <c r="D238"/>
      <c r="E238"/>
      <c r="F238"/>
      <c r="G238"/>
      <c r="H238"/>
      <c r="I238"/>
      <c r="J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</row>
    <row r="239" spans="2:32" s="1" customFormat="1" x14ac:dyDescent="0.3">
      <c r="B239"/>
      <c r="C239"/>
      <c r="D239"/>
      <c r="E239"/>
      <c r="F239"/>
      <c r="G239"/>
      <c r="H239"/>
      <c r="I239"/>
      <c r="J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</row>
    <row r="240" spans="2:32" s="1" customFormat="1" x14ac:dyDescent="0.3">
      <c r="B240"/>
      <c r="C240"/>
      <c r="D240"/>
      <c r="E240"/>
      <c r="F240"/>
      <c r="G240"/>
      <c r="H240"/>
      <c r="I240"/>
      <c r="J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</row>
    <row r="241" spans="2:32" s="1" customFormat="1" x14ac:dyDescent="0.3">
      <c r="B241"/>
      <c r="C241"/>
      <c r="D241"/>
      <c r="E241"/>
      <c r="F241"/>
      <c r="G241"/>
      <c r="H241"/>
      <c r="I241"/>
      <c r="J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</row>
    <row r="242" spans="2:32" s="1" customFormat="1" x14ac:dyDescent="0.3">
      <c r="B242"/>
      <c r="C242"/>
      <c r="D242"/>
      <c r="E242"/>
      <c r="F242"/>
      <c r="G242"/>
      <c r="H242"/>
      <c r="I242"/>
      <c r="J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</row>
    <row r="243" spans="2:32" s="1" customFormat="1" x14ac:dyDescent="0.3">
      <c r="B243"/>
      <c r="C243"/>
      <c r="D243"/>
      <c r="E243"/>
      <c r="F243"/>
      <c r="G243"/>
      <c r="H243"/>
      <c r="I243"/>
      <c r="J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</row>
    <row r="244" spans="2:32" s="1" customFormat="1" x14ac:dyDescent="0.3">
      <c r="B244"/>
      <c r="C244"/>
      <c r="D244"/>
      <c r="E244"/>
      <c r="F244"/>
      <c r="G244"/>
      <c r="H244"/>
      <c r="I244"/>
      <c r="J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</row>
    <row r="245" spans="2:32" s="1" customFormat="1" x14ac:dyDescent="0.3">
      <c r="B245"/>
      <c r="C245"/>
      <c r="D245"/>
      <c r="E245"/>
      <c r="F245"/>
      <c r="G245"/>
      <c r="H245"/>
      <c r="I245"/>
      <c r="J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</row>
    <row r="246" spans="2:32" s="1" customFormat="1" x14ac:dyDescent="0.3">
      <c r="B246"/>
      <c r="C246"/>
      <c r="D246"/>
      <c r="E246"/>
      <c r="F246"/>
      <c r="G246"/>
      <c r="H246"/>
      <c r="I246"/>
      <c r="J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</row>
    <row r="247" spans="2:32" s="1" customFormat="1" x14ac:dyDescent="0.3">
      <c r="B247"/>
      <c r="C247"/>
      <c r="D247"/>
      <c r="E247"/>
      <c r="F247"/>
      <c r="G247"/>
      <c r="H247"/>
      <c r="I247"/>
      <c r="J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</row>
    <row r="248" spans="2:32" s="1" customFormat="1" x14ac:dyDescent="0.3">
      <c r="B248"/>
      <c r="C248"/>
      <c r="D248"/>
      <c r="E248"/>
      <c r="F248"/>
      <c r="G248"/>
      <c r="H248"/>
      <c r="I248"/>
      <c r="J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</row>
    <row r="249" spans="2:32" s="1" customFormat="1" x14ac:dyDescent="0.3">
      <c r="B249"/>
      <c r="C249"/>
      <c r="D249"/>
      <c r="E249"/>
      <c r="F249"/>
      <c r="G249"/>
      <c r="H249"/>
      <c r="I249"/>
      <c r="J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</row>
    <row r="250" spans="2:32" s="1" customFormat="1" x14ac:dyDescent="0.3">
      <c r="B250"/>
      <c r="C250"/>
      <c r="D250"/>
      <c r="E250"/>
      <c r="F250"/>
      <c r="G250"/>
      <c r="H250"/>
      <c r="I250"/>
      <c r="J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</row>
    <row r="251" spans="2:32" s="1" customFormat="1" x14ac:dyDescent="0.3">
      <c r="B251"/>
      <c r="C251"/>
      <c r="D251"/>
      <c r="E251"/>
      <c r="F251"/>
      <c r="G251"/>
      <c r="H251"/>
      <c r="I251"/>
      <c r="J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</row>
    <row r="252" spans="2:32" s="1" customFormat="1" x14ac:dyDescent="0.3">
      <c r="B252"/>
      <c r="C252"/>
      <c r="D252"/>
      <c r="E252"/>
      <c r="F252"/>
      <c r="G252"/>
      <c r="H252"/>
      <c r="I252"/>
      <c r="J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</row>
    <row r="253" spans="2:32" s="1" customFormat="1" x14ac:dyDescent="0.3">
      <c r="B253"/>
      <c r="C253"/>
      <c r="D253"/>
      <c r="E253"/>
      <c r="F253"/>
      <c r="G253"/>
      <c r="H253"/>
      <c r="I253"/>
      <c r="J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</row>
    <row r="254" spans="2:32" s="1" customFormat="1" x14ac:dyDescent="0.3">
      <c r="B254"/>
      <c r="C254"/>
      <c r="D254"/>
      <c r="E254"/>
      <c r="F254"/>
      <c r="G254"/>
      <c r="H254"/>
      <c r="I254"/>
      <c r="J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</row>
    <row r="255" spans="2:32" s="1" customFormat="1" x14ac:dyDescent="0.3">
      <c r="B255"/>
      <c r="C255"/>
      <c r="D255"/>
      <c r="E255"/>
      <c r="F255"/>
      <c r="G255"/>
      <c r="H255"/>
      <c r="I255"/>
      <c r="J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</row>
    <row r="256" spans="2:32" s="1" customFormat="1" x14ac:dyDescent="0.3">
      <c r="B256"/>
      <c r="C256"/>
      <c r="D256"/>
      <c r="E256"/>
      <c r="F256"/>
      <c r="G256"/>
      <c r="H256"/>
      <c r="I256"/>
      <c r="J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</row>
    <row r="257" spans="2:32" s="1" customFormat="1" x14ac:dyDescent="0.3">
      <c r="B257"/>
      <c r="C257"/>
      <c r="D257"/>
      <c r="E257"/>
      <c r="F257"/>
      <c r="G257"/>
      <c r="H257"/>
      <c r="I257"/>
      <c r="J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</row>
    <row r="258" spans="2:32" s="1" customFormat="1" x14ac:dyDescent="0.3">
      <c r="B258"/>
      <c r="C258"/>
      <c r="D258"/>
      <c r="E258"/>
      <c r="F258"/>
      <c r="G258"/>
      <c r="H258"/>
      <c r="I258"/>
      <c r="J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</row>
    <row r="259" spans="2:32" s="1" customFormat="1" x14ac:dyDescent="0.3">
      <c r="B259"/>
      <c r="C259"/>
      <c r="D259"/>
      <c r="E259"/>
      <c r="F259"/>
      <c r="G259"/>
      <c r="H259"/>
      <c r="I259"/>
      <c r="J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</row>
    <row r="260" spans="2:32" s="1" customFormat="1" x14ac:dyDescent="0.3">
      <c r="B260"/>
      <c r="C260"/>
      <c r="D260"/>
      <c r="E260"/>
      <c r="F260"/>
      <c r="G260"/>
      <c r="H260"/>
      <c r="I260"/>
      <c r="J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</row>
    <row r="261" spans="2:32" s="1" customFormat="1" x14ac:dyDescent="0.3">
      <c r="B261"/>
      <c r="C261"/>
      <c r="D261"/>
      <c r="E261"/>
      <c r="F261"/>
      <c r="G261"/>
      <c r="H261"/>
      <c r="I261"/>
      <c r="J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</row>
    <row r="262" spans="2:32" s="1" customFormat="1" x14ac:dyDescent="0.3">
      <c r="B262"/>
      <c r="C262"/>
      <c r="D262"/>
      <c r="E262"/>
      <c r="F262"/>
      <c r="G262"/>
      <c r="H262"/>
      <c r="I262"/>
      <c r="J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</row>
    <row r="263" spans="2:32" s="1" customFormat="1" x14ac:dyDescent="0.3">
      <c r="B263"/>
      <c r="C263"/>
      <c r="D263"/>
      <c r="E263"/>
      <c r="F263"/>
      <c r="G263"/>
      <c r="H263"/>
      <c r="I263"/>
      <c r="J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</row>
    <row r="264" spans="2:32" s="1" customFormat="1" x14ac:dyDescent="0.3">
      <c r="B264"/>
      <c r="C264"/>
      <c r="D264"/>
      <c r="E264"/>
      <c r="F264"/>
      <c r="G264"/>
      <c r="H264"/>
      <c r="I264"/>
      <c r="J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</row>
    <row r="265" spans="2:32" s="1" customFormat="1" x14ac:dyDescent="0.3">
      <c r="B265"/>
      <c r="C265"/>
      <c r="D265"/>
      <c r="E265"/>
      <c r="F265"/>
      <c r="G265"/>
      <c r="H265"/>
      <c r="I265"/>
      <c r="J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</row>
    <row r="266" spans="2:32" s="1" customFormat="1" x14ac:dyDescent="0.3">
      <c r="B266"/>
      <c r="C266"/>
      <c r="D266"/>
      <c r="E266"/>
      <c r="F266"/>
      <c r="G266"/>
      <c r="H266"/>
      <c r="I266"/>
      <c r="J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</row>
    <row r="267" spans="2:32" s="1" customFormat="1" x14ac:dyDescent="0.3">
      <c r="B267"/>
      <c r="C267"/>
      <c r="D267"/>
      <c r="E267"/>
      <c r="F267"/>
      <c r="G267"/>
      <c r="H267"/>
      <c r="I267"/>
      <c r="J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</row>
    <row r="268" spans="2:32" s="1" customFormat="1" x14ac:dyDescent="0.3">
      <c r="B268"/>
      <c r="C268"/>
      <c r="D268"/>
      <c r="E268"/>
      <c r="F268"/>
      <c r="G268"/>
      <c r="H268"/>
      <c r="I268"/>
      <c r="J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</row>
    <row r="269" spans="2:32" s="1" customFormat="1" x14ac:dyDescent="0.3">
      <c r="B269"/>
      <c r="C269"/>
      <c r="D269"/>
      <c r="E269"/>
      <c r="F269"/>
      <c r="G269"/>
      <c r="H269"/>
      <c r="I269"/>
      <c r="J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</row>
    <row r="270" spans="2:32" s="1" customFormat="1" x14ac:dyDescent="0.3">
      <c r="B270"/>
      <c r="C270"/>
      <c r="D270"/>
      <c r="E270"/>
      <c r="F270"/>
      <c r="G270"/>
      <c r="H270"/>
      <c r="I270"/>
      <c r="J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</row>
    <row r="271" spans="2:32" s="1" customFormat="1" x14ac:dyDescent="0.3">
      <c r="B271"/>
      <c r="C271"/>
      <c r="D271"/>
      <c r="E271"/>
      <c r="F271"/>
      <c r="G271"/>
      <c r="H271"/>
      <c r="I271"/>
      <c r="J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</row>
    <row r="272" spans="2:32" s="1" customFormat="1" x14ac:dyDescent="0.3">
      <c r="B272"/>
      <c r="C272"/>
      <c r="D272"/>
      <c r="E272"/>
      <c r="F272"/>
      <c r="G272"/>
      <c r="H272"/>
      <c r="I272"/>
      <c r="J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</row>
    <row r="273" spans="2:32" s="1" customFormat="1" x14ac:dyDescent="0.3">
      <c r="B273"/>
      <c r="C273"/>
      <c r="D273"/>
      <c r="E273"/>
      <c r="F273"/>
      <c r="G273"/>
      <c r="H273"/>
      <c r="I273"/>
      <c r="J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</row>
    <row r="274" spans="2:32" s="1" customFormat="1" x14ac:dyDescent="0.3">
      <c r="B274"/>
      <c r="C274"/>
      <c r="D274"/>
      <c r="E274"/>
      <c r="F274"/>
      <c r="G274"/>
      <c r="H274"/>
      <c r="I274"/>
      <c r="J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</row>
    <row r="275" spans="2:32" s="1" customFormat="1" x14ac:dyDescent="0.3">
      <c r="B275"/>
      <c r="C275"/>
      <c r="D275"/>
      <c r="E275"/>
      <c r="F275"/>
      <c r="G275"/>
      <c r="H275"/>
      <c r="I275"/>
      <c r="J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</row>
    <row r="276" spans="2:32" s="1" customFormat="1" x14ac:dyDescent="0.3">
      <c r="B276"/>
      <c r="C276"/>
      <c r="D276"/>
      <c r="E276"/>
      <c r="F276"/>
      <c r="G276"/>
      <c r="H276"/>
      <c r="I276"/>
      <c r="J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</row>
    <row r="277" spans="2:32" s="1" customFormat="1" x14ac:dyDescent="0.3">
      <c r="B277"/>
      <c r="C277"/>
      <c r="D277"/>
      <c r="E277"/>
      <c r="F277"/>
      <c r="G277"/>
      <c r="H277"/>
      <c r="I277"/>
      <c r="J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</row>
    <row r="278" spans="2:32" s="1" customFormat="1" x14ac:dyDescent="0.3">
      <c r="B278"/>
      <c r="C278"/>
      <c r="D278"/>
      <c r="E278"/>
      <c r="F278"/>
      <c r="G278"/>
      <c r="H278"/>
      <c r="I278"/>
      <c r="J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</row>
    <row r="279" spans="2:32" s="1" customFormat="1" x14ac:dyDescent="0.3">
      <c r="B279"/>
      <c r="C279"/>
      <c r="D279"/>
      <c r="E279"/>
      <c r="F279"/>
      <c r="G279"/>
      <c r="H279"/>
      <c r="I279"/>
      <c r="J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</row>
    <row r="280" spans="2:32" s="1" customFormat="1" x14ac:dyDescent="0.3">
      <c r="B280"/>
      <c r="C280"/>
      <c r="D280"/>
      <c r="E280"/>
      <c r="F280"/>
      <c r="G280"/>
      <c r="H280"/>
      <c r="I280"/>
      <c r="J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</row>
    <row r="281" spans="2:32" s="1" customFormat="1" x14ac:dyDescent="0.3">
      <c r="B281"/>
      <c r="C281"/>
      <c r="D281"/>
      <c r="E281"/>
      <c r="F281"/>
      <c r="G281"/>
      <c r="H281"/>
      <c r="I281"/>
      <c r="J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</row>
    <row r="282" spans="2:32" s="1" customFormat="1" x14ac:dyDescent="0.3">
      <c r="B282"/>
      <c r="C282"/>
      <c r="D282"/>
      <c r="E282"/>
      <c r="F282"/>
      <c r="G282"/>
      <c r="H282"/>
      <c r="I282"/>
      <c r="J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</row>
    <row r="283" spans="2:32" s="1" customFormat="1" x14ac:dyDescent="0.3">
      <c r="B283"/>
      <c r="C283"/>
      <c r="D283"/>
      <c r="E283"/>
      <c r="F283"/>
      <c r="G283"/>
      <c r="H283"/>
      <c r="I283"/>
      <c r="J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</row>
    <row r="284" spans="2:32" s="1" customFormat="1" x14ac:dyDescent="0.3">
      <c r="B284"/>
      <c r="C284"/>
      <c r="D284"/>
      <c r="E284"/>
      <c r="F284"/>
      <c r="G284"/>
      <c r="H284"/>
      <c r="I284"/>
      <c r="J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</row>
    <row r="285" spans="2:32" s="1" customFormat="1" x14ac:dyDescent="0.3">
      <c r="B285"/>
      <c r="C285"/>
      <c r="D285"/>
      <c r="E285"/>
      <c r="F285"/>
      <c r="G285"/>
      <c r="H285"/>
      <c r="I285"/>
      <c r="J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</row>
    <row r="286" spans="2:32" s="1" customFormat="1" x14ac:dyDescent="0.3">
      <c r="B286"/>
      <c r="C286"/>
      <c r="D286"/>
      <c r="E286"/>
      <c r="F286"/>
      <c r="G286"/>
      <c r="H286"/>
      <c r="I286"/>
      <c r="J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</row>
    <row r="287" spans="2:32" s="1" customFormat="1" x14ac:dyDescent="0.3">
      <c r="B287"/>
      <c r="C287"/>
      <c r="D287"/>
      <c r="E287"/>
      <c r="F287"/>
      <c r="G287"/>
      <c r="H287"/>
      <c r="I287"/>
      <c r="J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</row>
    <row r="288" spans="2:32" s="1" customFormat="1" x14ac:dyDescent="0.3">
      <c r="B288"/>
      <c r="C288"/>
      <c r="D288"/>
      <c r="E288"/>
      <c r="F288"/>
      <c r="G288"/>
      <c r="H288"/>
      <c r="I288"/>
      <c r="J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</row>
    <row r="289" spans="2:32" s="1" customFormat="1" x14ac:dyDescent="0.3">
      <c r="B289"/>
      <c r="C289"/>
      <c r="D289"/>
      <c r="E289"/>
      <c r="F289"/>
      <c r="G289"/>
      <c r="H289"/>
      <c r="I289"/>
      <c r="J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</row>
    <row r="290" spans="2:32" s="1" customFormat="1" x14ac:dyDescent="0.3">
      <c r="B290"/>
      <c r="C290"/>
      <c r="D290"/>
      <c r="E290"/>
      <c r="F290"/>
      <c r="G290"/>
      <c r="H290"/>
      <c r="I290"/>
      <c r="J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</row>
    <row r="291" spans="2:32" s="1" customFormat="1" x14ac:dyDescent="0.3">
      <c r="B291"/>
      <c r="C291"/>
      <c r="D291"/>
      <c r="E291"/>
      <c r="F291"/>
      <c r="G291"/>
      <c r="H291"/>
      <c r="I291"/>
      <c r="J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</row>
    <row r="292" spans="2:32" s="1" customFormat="1" x14ac:dyDescent="0.3">
      <c r="B292"/>
      <c r="C292"/>
      <c r="D292"/>
      <c r="E292"/>
      <c r="F292"/>
      <c r="G292"/>
      <c r="H292"/>
      <c r="I292"/>
      <c r="J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</row>
    <row r="293" spans="2:32" s="1" customFormat="1" x14ac:dyDescent="0.3">
      <c r="B293"/>
      <c r="C293"/>
      <c r="D293"/>
      <c r="E293"/>
      <c r="F293"/>
      <c r="G293"/>
      <c r="H293"/>
      <c r="I293"/>
      <c r="J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</row>
    <row r="294" spans="2:32" s="1" customFormat="1" x14ac:dyDescent="0.3">
      <c r="B294"/>
      <c r="C294"/>
      <c r="D294"/>
      <c r="E294"/>
      <c r="F294"/>
      <c r="G294"/>
      <c r="H294"/>
      <c r="I294"/>
      <c r="J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</row>
    <row r="295" spans="2:32" s="1" customFormat="1" x14ac:dyDescent="0.3">
      <c r="B295"/>
      <c r="C295"/>
      <c r="D295"/>
      <c r="E295"/>
      <c r="F295"/>
      <c r="G295"/>
      <c r="H295"/>
      <c r="I295"/>
      <c r="J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</row>
    <row r="296" spans="2:32" s="1" customFormat="1" x14ac:dyDescent="0.3">
      <c r="B296"/>
      <c r="C296"/>
      <c r="D296"/>
      <c r="E296"/>
      <c r="F296"/>
      <c r="G296"/>
      <c r="H296"/>
      <c r="I296"/>
      <c r="J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</row>
    <row r="297" spans="2:32" s="1" customFormat="1" x14ac:dyDescent="0.3">
      <c r="B297"/>
      <c r="C297"/>
      <c r="D297"/>
      <c r="E297"/>
      <c r="F297"/>
      <c r="G297"/>
      <c r="H297"/>
      <c r="I297"/>
      <c r="J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</row>
    <row r="298" spans="2:32" s="1" customFormat="1" x14ac:dyDescent="0.3">
      <c r="B298"/>
      <c r="C298"/>
      <c r="D298"/>
      <c r="E298"/>
      <c r="F298"/>
      <c r="G298"/>
      <c r="H298"/>
      <c r="I298"/>
      <c r="J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</row>
    <row r="299" spans="2:32" s="1" customFormat="1" x14ac:dyDescent="0.3">
      <c r="B299"/>
      <c r="C299"/>
      <c r="D299"/>
      <c r="E299"/>
      <c r="F299"/>
      <c r="G299"/>
      <c r="H299"/>
      <c r="I299"/>
      <c r="J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</row>
    <row r="300" spans="2:32" s="1" customFormat="1" x14ac:dyDescent="0.3">
      <c r="B300"/>
      <c r="C300"/>
      <c r="D300"/>
      <c r="E300"/>
      <c r="F300"/>
      <c r="G300"/>
      <c r="H300"/>
      <c r="I300"/>
      <c r="J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</row>
    <row r="301" spans="2:32" s="1" customFormat="1" x14ac:dyDescent="0.3">
      <c r="B301"/>
      <c r="C301"/>
      <c r="D301"/>
      <c r="E301"/>
      <c r="F301"/>
      <c r="G301"/>
      <c r="H301"/>
      <c r="I301"/>
      <c r="J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</row>
    <row r="302" spans="2:32" s="1" customFormat="1" x14ac:dyDescent="0.3">
      <c r="B302"/>
      <c r="C302"/>
      <c r="D302"/>
      <c r="E302"/>
      <c r="F302"/>
      <c r="G302"/>
      <c r="H302"/>
      <c r="I302"/>
      <c r="J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</row>
    <row r="303" spans="2:32" s="1" customFormat="1" x14ac:dyDescent="0.3">
      <c r="B303"/>
      <c r="C303"/>
      <c r="D303"/>
      <c r="E303"/>
      <c r="F303"/>
      <c r="G303"/>
      <c r="H303"/>
      <c r="I303"/>
      <c r="J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</row>
    <row r="304" spans="2:32" s="1" customFormat="1" x14ac:dyDescent="0.3">
      <c r="B304"/>
      <c r="C304"/>
      <c r="D304"/>
      <c r="E304"/>
      <c r="F304"/>
      <c r="G304"/>
      <c r="H304"/>
      <c r="I304"/>
      <c r="J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</row>
    <row r="305" spans="2:32" s="1" customFormat="1" x14ac:dyDescent="0.3">
      <c r="B305"/>
      <c r="C305"/>
      <c r="D305"/>
      <c r="E305"/>
      <c r="F305"/>
      <c r="G305"/>
      <c r="H305"/>
      <c r="I305"/>
      <c r="J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</row>
    <row r="306" spans="2:32" s="1" customFormat="1" x14ac:dyDescent="0.3">
      <c r="B306"/>
      <c r="C306"/>
      <c r="D306"/>
      <c r="E306"/>
      <c r="F306"/>
      <c r="G306"/>
      <c r="H306"/>
      <c r="I306"/>
      <c r="J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</row>
    <row r="307" spans="2:32" s="1" customFormat="1" x14ac:dyDescent="0.3">
      <c r="B307"/>
      <c r="C307"/>
      <c r="D307"/>
      <c r="E307"/>
      <c r="F307"/>
      <c r="G307"/>
      <c r="H307"/>
      <c r="I307"/>
      <c r="J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</row>
    <row r="308" spans="2:32" s="1" customFormat="1" x14ac:dyDescent="0.3">
      <c r="B308"/>
      <c r="C308"/>
      <c r="D308"/>
      <c r="E308"/>
      <c r="F308"/>
      <c r="G308"/>
      <c r="H308"/>
      <c r="I308"/>
      <c r="J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</row>
    <row r="309" spans="2:32" s="1" customFormat="1" x14ac:dyDescent="0.3">
      <c r="B309"/>
      <c r="C309"/>
      <c r="D309"/>
      <c r="E309"/>
      <c r="F309"/>
      <c r="G309"/>
      <c r="H309"/>
      <c r="I309"/>
      <c r="J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</row>
    <row r="310" spans="2:32" s="1" customFormat="1" x14ac:dyDescent="0.3">
      <c r="B310"/>
      <c r="C310"/>
      <c r="D310"/>
      <c r="E310"/>
      <c r="F310"/>
      <c r="G310"/>
      <c r="H310"/>
      <c r="I310"/>
      <c r="J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</row>
    <row r="311" spans="2:32" s="1" customFormat="1" x14ac:dyDescent="0.3">
      <c r="B311"/>
      <c r="C311"/>
      <c r="D311"/>
      <c r="E311"/>
      <c r="F311"/>
      <c r="G311"/>
      <c r="H311"/>
      <c r="I311"/>
      <c r="J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</row>
    <row r="312" spans="2:32" s="1" customFormat="1" x14ac:dyDescent="0.3">
      <c r="B312"/>
      <c r="C312"/>
      <c r="D312"/>
      <c r="E312"/>
      <c r="F312"/>
      <c r="G312"/>
      <c r="H312"/>
      <c r="I312"/>
      <c r="J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</row>
    <row r="313" spans="2:32" s="1" customFormat="1" x14ac:dyDescent="0.3">
      <c r="B313"/>
      <c r="C313"/>
      <c r="D313"/>
      <c r="E313"/>
      <c r="F313"/>
      <c r="G313"/>
      <c r="H313"/>
      <c r="I313"/>
      <c r="J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</row>
    <row r="314" spans="2:32" s="1" customFormat="1" x14ac:dyDescent="0.3">
      <c r="B314"/>
      <c r="C314"/>
      <c r="D314"/>
      <c r="E314"/>
      <c r="F314"/>
      <c r="G314"/>
      <c r="H314"/>
      <c r="I314"/>
      <c r="J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</row>
    <row r="315" spans="2:32" s="1" customFormat="1" x14ac:dyDescent="0.3">
      <c r="B315"/>
      <c r="C315"/>
      <c r="D315"/>
      <c r="E315"/>
      <c r="F315"/>
      <c r="G315"/>
      <c r="H315"/>
      <c r="I315"/>
      <c r="J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</row>
    <row r="316" spans="2:32" s="1" customFormat="1" x14ac:dyDescent="0.3">
      <c r="B316"/>
      <c r="C316"/>
      <c r="D316"/>
      <c r="E316"/>
      <c r="F316"/>
      <c r="G316"/>
      <c r="H316"/>
      <c r="I316"/>
      <c r="J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</row>
    <row r="317" spans="2:32" s="1" customFormat="1" x14ac:dyDescent="0.3">
      <c r="B317"/>
      <c r="C317"/>
      <c r="D317"/>
      <c r="E317"/>
      <c r="F317"/>
      <c r="G317"/>
      <c r="H317"/>
      <c r="I317"/>
      <c r="J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</row>
    <row r="318" spans="2:32" s="1" customFormat="1" x14ac:dyDescent="0.3">
      <c r="B318"/>
      <c r="C318"/>
      <c r="D318"/>
      <c r="E318"/>
      <c r="F318"/>
      <c r="G318"/>
      <c r="H318"/>
      <c r="I318"/>
      <c r="J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</row>
    <row r="319" spans="2:32" s="1" customFormat="1" x14ac:dyDescent="0.3">
      <c r="B319"/>
      <c r="C319"/>
      <c r="D319"/>
      <c r="E319"/>
      <c r="F319"/>
      <c r="G319"/>
      <c r="H319"/>
      <c r="I319"/>
      <c r="J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</row>
    <row r="320" spans="2:32" s="1" customFormat="1" x14ac:dyDescent="0.3">
      <c r="B320"/>
      <c r="C320"/>
      <c r="D320"/>
      <c r="E320"/>
      <c r="F320"/>
      <c r="G320"/>
      <c r="H320"/>
      <c r="I320"/>
      <c r="J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</row>
    <row r="321" spans="2:32" s="1" customFormat="1" x14ac:dyDescent="0.3">
      <c r="B321"/>
      <c r="C321"/>
      <c r="D321"/>
      <c r="E321"/>
      <c r="F321"/>
      <c r="G321"/>
      <c r="H321"/>
      <c r="I321"/>
      <c r="J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</row>
    <row r="322" spans="2:32" s="1" customFormat="1" x14ac:dyDescent="0.3">
      <c r="B322"/>
      <c r="C322"/>
      <c r="D322"/>
      <c r="E322"/>
      <c r="F322"/>
      <c r="G322"/>
      <c r="H322"/>
      <c r="I322"/>
      <c r="J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</row>
    <row r="323" spans="2:32" s="1" customFormat="1" x14ac:dyDescent="0.3">
      <c r="B323"/>
      <c r="C323"/>
      <c r="D323"/>
      <c r="E323"/>
      <c r="F323"/>
      <c r="G323"/>
      <c r="H323"/>
      <c r="I323"/>
      <c r="J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</row>
    <row r="324" spans="2:32" s="1" customFormat="1" x14ac:dyDescent="0.3">
      <c r="B324"/>
      <c r="C324"/>
      <c r="D324"/>
      <c r="E324"/>
      <c r="F324"/>
      <c r="G324"/>
      <c r="H324"/>
      <c r="I324"/>
      <c r="J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</row>
    <row r="325" spans="2:32" s="1" customFormat="1" x14ac:dyDescent="0.3">
      <c r="B325"/>
      <c r="C325"/>
      <c r="D325"/>
      <c r="E325"/>
      <c r="F325"/>
      <c r="G325"/>
      <c r="H325"/>
      <c r="I325"/>
      <c r="J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</row>
    <row r="326" spans="2:32" s="1" customFormat="1" x14ac:dyDescent="0.3">
      <c r="B326"/>
      <c r="C326"/>
      <c r="D326"/>
      <c r="E326"/>
      <c r="F326"/>
      <c r="G326"/>
      <c r="H326"/>
      <c r="I326"/>
      <c r="J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</row>
    <row r="327" spans="2:32" s="1" customFormat="1" x14ac:dyDescent="0.3">
      <c r="B327"/>
      <c r="C327"/>
      <c r="D327"/>
      <c r="E327"/>
      <c r="F327"/>
      <c r="G327"/>
      <c r="H327"/>
      <c r="I327"/>
      <c r="J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</row>
    <row r="328" spans="2:32" s="1" customFormat="1" x14ac:dyDescent="0.3">
      <c r="B328"/>
      <c r="C328"/>
      <c r="D328"/>
      <c r="E328"/>
      <c r="F328"/>
      <c r="G328"/>
      <c r="H328"/>
      <c r="I328"/>
      <c r="J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</row>
    <row r="329" spans="2:32" s="1" customFormat="1" x14ac:dyDescent="0.3">
      <c r="B329"/>
      <c r="C329"/>
      <c r="D329"/>
      <c r="E329"/>
      <c r="F329"/>
      <c r="G329"/>
      <c r="H329"/>
      <c r="I329"/>
      <c r="J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</row>
    <row r="330" spans="2:32" s="1" customFormat="1" x14ac:dyDescent="0.3">
      <c r="B330"/>
      <c r="C330"/>
      <c r="D330"/>
      <c r="E330"/>
      <c r="F330"/>
      <c r="G330"/>
      <c r="H330"/>
      <c r="I330"/>
      <c r="J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</row>
    <row r="331" spans="2:32" s="1" customFormat="1" x14ac:dyDescent="0.3">
      <c r="B331"/>
      <c r="C331"/>
      <c r="D331"/>
      <c r="E331"/>
      <c r="F331"/>
      <c r="G331"/>
      <c r="H331"/>
      <c r="I331"/>
      <c r="J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</row>
    <row r="332" spans="2:32" s="1" customFormat="1" x14ac:dyDescent="0.3">
      <c r="B332"/>
      <c r="C332"/>
      <c r="D332"/>
      <c r="E332"/>
      <c r="F332"/>
      <c r="G332"/>
      <c r="H332"/>
      <c r="I332"/>
      <c r="J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</row>
    <row r="333" spans="2:32" s="1" customFormat="1" x14ac:dyDescent="0.3">
      <c r="B333"/>
      <c r="C333"/>
      <c r="D333"/>
      <c r="E333"/>
      <c r="F333"/>
      <c r="G333"/>
      <c r="H333"/>
      <c r="I333"/>
      <c r="J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</row>
    <row r="334" spans="2:32" s="1" customFormat="1" x14ac:dyDescent="0.3">
      <c r="B334"/>
      <c r="C334"/>
      <c r="D334"/>
      <c r="E334"/>
      <c r="F334"/>
      <c r="G334"/>
      <c r="H334"/>
      <c r="I334"/>
      <c r="J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</row>
    <row r="335" spans="2:32" s="1" customFormat="1" x14ac:dyDescent="0.3">
      <c r="B335"/>
      <c r="C335"/>
      <c r="D335"/>
      <c r="E335"/>
      <c r="F335"/>
      <c r="G335"/>
      <c r="H335"/>
      <c r="I335"/>
      <c r="J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</row>
    <row r="336" spans="2:32" s="1" customFormat="1" x14ac:dyDescent="0.3">
      <c r="B336"/>
      <c r="C336"/>
      <c r="D336"/>
      <c r="E336"/>
      <c r="F336"/>
      <c r="G336"/>
      <c r="H336"/>
      <c r="I336"/>
      <c r="J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</row>
    <row r="337" spans="2:32" s="1" customFormat="1" x14ac:dyDescent="0.3">
      <c r="B337"/>
      <c r="C337"/>
      <c r="D337"/>
      <c r="E337"/>
      <c r="F337"/>
      <c r="G337"/>
      <c r="H337"/>
      <c r="I337"/>
      <c r="J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</row>
    <row r="338" spans="2:32" s="1" customFormat="1" x14ac:dyDescent="0.3">
      <c r="B338"/>
      <c r="C338"/>
      <c r="D338"/>
      <c r="E338"/>
      <c r="F338"/>
      <c r="G338"/>
      <c r="H338"/>
      <c r="I338"/>
      <c r="J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</row>
    <row r="339" spans="2:32" s="1" customFormat="1" x14ac:dyDescent="0.3">
      <c r="B339"/>
      <c r="C339"/>
      <c r="D339"/>
      <c r="E339"/>
      <c r="F339"/>
      <c r="G339"/>
      <c r="H339"/>
      <c r="I339"/>
      <c r="J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</row>
    <row r="340" spans="2:32" s="1" customFormat="1" x14ac:dyDescent="0.3">
      <c r="B340"/>
      <c r="C340"/>
      <c r="D340"/>
      <c r="E340"/>
      <c r="F340"/>
      <c r="G340"/>
      <c r="H340"/>
      <c r="I340"/>
      <c r="J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</row>
    <row r="341" spans="2:32" s="1" customFormat="1" x14ac:dyDescent="0.3">
      <c r="B341"/>
      <c r="C341"/>
      <c r="D341"/>
      <c r="E341"/>
      <c r="F341"/>
      <c r="G341"/>
      <c r="H341"/>
      <c r="I341"/>
      <c r="J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</row>
    <row r="342" spans="2:32" s="1" customFormat="1" x14ac:dyDescent="0.3">
      <c r="B342"/>
      <c r="C342"/>
      <c r="D342"/>
      <c r="E342"/>
      <c r="F342"/>
      <c r="G342"/>
      <c r="H342"/>
      <c r="I342"/>
      <c r="J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</row>
    <row r="343" spans="2:32" s="1" customFormat="1" x14ac:dyDescent="0.3">
      <c r="B343"/>
      <c r="C343"/>
      <c r="D343"/>
      <c r="E343"/>
      <c r="F343"/>
      <c r="G343"/>
      <c r="H343"/>
      <c r="I343"/>
      <c r="J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</row>
    <row r="344" spans="2:32" s="1" customFormat="1" x14ac:dyDescent="0.3">
      <c r="B344"/>
      <c r="C344"/>
      <c r="D344"/>
      <c r="E344"/>
      <c r="F344"/>
      <c r="G344"/>
      <c r="H344"/>
      <c r="I344"/>
      <c r="J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</row>
    <row r="345" spans="2:32" s="1" customFormat="1" x14ac:dyDescent="0.3">
      <c r="B345"/>
      <c r="C345"/>
      <c r="D345"/>
      <c r="E345"/>
      <c r="F345"/>
      <c r="G345"/>
      <c r="H345"/>
      <c r="I345"/>
      <c r="J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</row>
    <row r="346" spans="2:32" s="1" customFormat="1" x14ac:dyDescent="0.3">
      <c r="B346"/>
      <c r="C346"/>
      <c r="D346"/>
      <c r="E346"/>
      <c r="F346"/>
      <c r="G346"/>
      <c r="H346"/>
      <c r="I346"/>
      <c r="J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</row>
    <row r="347" spans="2:32" s="1" customFormat="1" x14ac:dyDescent="0.3">
      <c r="B347"/>
      <c r="C347"/>
      <c r="D347"/>
      <c r="E347"/>
      <c r="F347"/>
      <c r="G347"/>
      <c r="H347"/>
      <c r="I347"/>
      <c r="J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</row>
    <row r="348" spans="2:32" s="1" customFormat="1" x14ac:dyDescent="0.3">
      <c r="B348"/>
      <c r="C348"/>
      <c r="D348"/>
      <c r="E348"/>
      <c r="F348"/>
      <c r="G348"/>
      <c r="H348"/>
      <c r="I348"/>
      <c r="J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</row>
    <row r="349" spans="2:32" s="1" customFormat="1" x14ac:dyDescent="0.3">
      <c r="B349"/>
      <c r="C349"/>
      <c r="D349"/>
      <c r="E349"/>
      <c r="F349"/>
      <c r="G349"/>
      <c r="H349"/>
      <c r="I349"/>
      <c r="J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</row>
    <row r="350" spans="2:32" s="1" customFormat="1" x14ac:dyDescent="0.3">
      <c r="B350"/>
      <c r="C350"/>
      <c r="D350"/>
      <c r="E350"/>
      <c r="F350"/>
      <c r="G350"/>
      <c r="H350"/>
      <c r="I350"/>
      <c r="J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</row>
    <row r="351" spans="2:32" s="1" customFormat="1" x14ac:dyDescent="0.3">
      <c r="B351"/>
      <c r="C351"/>
      <c r="D351"/>
      <c r="E351"/>
      <c r="F351"/>
      <c r="G351"/>
      <c r="H351"/>
      <c r="I351"/>
      <c r="J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</row>
    <row r="352" spans="2:32" s="1" customFormat="1" x14ac:dyDescent="0.3">
      <c r="B352"/>
      <c r="C352"/>
      <c r="D352"/>
      <c r="E352"/>
      <c r="F352"/>
      <c r="G352"/>
      <c r="H352"/>
      <c r="I352"/>
      <c r="J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</row>
    <row r="353" spans="2:32" s="1" customFormat="1" x14ac:dyDescent="0.3">
      <c r="B353"/>
      <c r="C353"/>
      <c r="D353"/>
      <c r="E353"/>
      <c r="F353"/>
      <c r="G353"/>
      <c r="H353"/>
      <c r="I353"/>
      <c r="J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</row>
    <row r="354" spans="2:32" s="1" customFormat="1" x14ac:dyDescent="0.3">
      <c r="B354"/>
      <c r="C354"/>
      <c r="D354"/>
      <c r="E354"/>
      <c r="F354"/>
      <c r="G354"/>
      <c r="H354"/>
      <c r="I354"/>
      <c r="J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</row>
    <row r="355" spans="2:32" s="1" customFormat="1" x14ac:dyDescent="0.3">
      <c r="B355"/>
      <c r="C355"/>
      <c r="D355"/>
      <c r="E355"/>
      <c r="F355"/>
      <c r="G355"/>
      <c r="H355"/>
      <c r="I355"/>
      <c r="J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</row>
    <row r="356" spans="2:32" s="1" customFormat="1" x14ac:dyDescent="0.3">
      <c r="B356"/>
      <c r="C356"/>
      <c r="D356"/>
      <c r="E356"/>
      <c r="F356"/>
      <c r="G356"/>
      <c r="H356"/>
      <c r="I356"/>
      <c r="J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</row>
    <row r="357" spans="2:32" s="1" customFormat="1" x14ac:dyDescent="0.3">
      <c r="B357"/>
      <c r="C357"/>
      <c r="D357"/>
      <c r="E357"/>
      <c r="F357"/>
      <c r="G357"/>
      <c r="H357"/>
      <c r="I357"/>
      <c r="J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</row>
    <row r="358" spans="2:32" s="1" customFormat="1" x14ac:dyDescent="0.3">
      <c r="B358"/>
      <c r="C358"/>
      <c r="D358"/>
      <c r="E358"/>
      <c r="F358"/>
      <c r="G358"/>
      <c r="H358"/>
      <c r="I358"/>
      <c r="J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</row>
    <row r="359" spans="2:32" s="1" customFormat="1" x14ac:dyDescent="0.3">
      <c r="B359"/>
      <c r="C359"/>
      <c r="D359"/>
      <c r="E359"/>
      <c r="F359"/>
      <c r="G359"/>
      <c r="H359"/>
      <c r="I359"/>
      <c r="J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</row>
    <row r="360" spans="2:32" s="1" customFormat="1" x14ac:dyDescent="0.3">
      <c r="B360"/>
      <c r="C360"/>
      <c r="D360"/>
      <c r="E360"/>
      <c r="F360"/>
      <c r="G360"/>
      <c r="H360"/>
      <c r="I360"/>
      <c r="J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</row>
    <row r="361" spans="2:32" s="1" customFormat="1" x14ac:dyDescent="0.3">
      <c r="B361"/>
      <c r="C361"/>
      <c r="D361"/>
      <c r="E361"/>
      <c r="F361"/>
      <c r="G361"/>
      <c r="H361"/>
      <c r="I361"/>
      <c r="J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</row>
    <row r="362" spans="2:32" s="1" customFormat="1" x14ac:dyDescent="0.3">
      <c r="B362"/>
      <c r="C362"/>
      <c r="D362"/>
      <c r="E362"/>
      <c r="F362"/>
      <c r="G362"/>
      <c r="H362"/>
      <c r="I362"/>
      <c r="J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</row>
    <row r="363" spans="2:32" s="1" customFormat="1" x14ac:dyDescent="0.3">
      <c r="B363"/>
      <c r="C363"/>
      <c r="D363"/>
      <c r="E363"/>
      <c r="F363"/>
      <c r="G363"/>
      <c r="H363"/>
      <c r="I363"/>
      <c r="J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</row>
    <row r="364" spans="2:32" s="1" customFormat="1" x14ac:dyDescent="0.3">
      <c r="B364"/>
      <c r="C364"/>
      <c r="D364"/>
      <c r="E364"/>
      <c r="F364"/>
      <c r="G364"/>
      <c r="H364"/>
      <c r="I364"/>
      <c r="J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</row>
    <row r="365" spans="2:32" s="1" customFormat="1" x14ac:dyDescent="0.3">
      <c r="B365"/>
      <c r="C365"/>
      <c r="D365"/>
      <c r="E365"/>
      <c r="F365"/>
      <c r="G365"/>
      <c r="H365"/>
      <c r="I365"/>
      <c r="J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</row>
    <row r="366" spans="2:32" s="1" customFormat="1" x14ac:dyDescent="0.3">
      <c r="B366"/>
      <c r="C366"/>
      <c r="D366"/>
      <c r="E366"/>
      <c r="F366"/>
      <c r="G366"/>
      <c r="H366"/>
      <c r="I366"/>
      <c r="J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</row>
    <row r="367" spans="2:32" s="1" customFormat="1" x14ac:dyDescent="0.3">
      <c r="B367"/>
      <c r="C367"/>
      <c r="D367"/>
      <c r="E367"/>
      <c r="F367"/>
      <c r="G367"/>
      <c r="H367"/>
      <c r="I367"/>
      <c r="J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</row>
    <row r="368" spans="2:32" s="1" customFormat="1" x14ac:dyDescent="0.3">
      <c r="B368"/>
      <c r="C368"/>
      <c r="D368"/>
      <c r="E368"/>
      <c r="F368"/>
      <c r="G368"/>
      <c r="H368"/>
      <c r="I368"/>
      <c r="J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</row>
    <row r="369" spans="2:32" s="1" customFormat="1" x14ac:dyDescent="0.3">
      <c r="B369"/>
      <c r="C369"/>
      <c r="D369"/>
      <c r="E369"/>
      <c r="F369"/>
      <c r="G369"/>
      <c r="H369"/>
      <c r="I369"/>
      <c r="J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</row>
    <row r="370" spans="2:32" s="1" customFormat="1" x14ac:dyDescent="0.3">
      <c r="B370"/>
      <c r="C370"/>
      <c r="D370"/>
      <c r="E370"/>
      <c r="F370"/>
      <c r="G370"/>
      <c r="H370"/>
      <c r="I370"/>
      <c r="J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</row>
    <row r="371" spans="2:32" s="1" customFormat="1" x14ac:dyDescent="0.3">
      <c r="B371"/>
      <c r="C371"/>
      <c r="D371"/>
      <c r="E371"/>
      <c r="F371"/>
      <c r="G371"/>
      <c r="H371"/>
      <c r="I371"/>
      <c r="J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</row>
    <row r="372" spans="2:32" s="1" customFormat="1" x14ac:dyDescent="0.3">
      <c r="B372"/>
      <c r="C372"/>
      <c r="D372"/>
      <c r="E372"/>
      <c r="F372"/>
      <c r="G372"/>
      <c r="H372"/>
      <c r="I372"/>
      <c r="J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</row>
    <row r="373" spans="2:32" s="1" customFormat="1" x14ac:dyDescent="0.3">
      <c r="B373"/>
      <c r="C373"/>
      <c r="D373"/>
      <c r="E373"/>
      <c r="F373"/>
      <c r="G373"/>
      <c r="H373"/>
      <c r="I373"/>
      <c r="J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</row>
    <row r="374" spans="2:32" s="1" customFormat="1" x14ac:dyDescent="0.3">
      <c r="B374"/>
      <c r="C374"/>
      <c r="D374"/>
      <c r="E374"/>
      <c r="F374"/>
      <c r="G374"/>
      <c r="H374"/>
      <c r="I374"/>
      <c r="J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</row>
    <row r="375" spans="2:32" s="1" customFormat="1" x14ac:dyDescent="0.3">
      <c r="B375"/>
      <c r="C375"/>
      <c r="D375"/>
      <c r="E375"/>
      <c r="F375"/>
      <c r="G375"/>
      <c r="H375"/>
      <c r="I375"/>
      <c r="J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</row>
    <row r="376" spans="2:32" s="1" customFormat="1" x14ac:dyDescent="0.3">
      <c r="B376"/>
      <c r="C376"/>
      <c r="D376"/>
      <c r="E376"/>
      <c r="F376"/>
      <c r="G376"/>
      <c r="H376"/>
      <c r="I376"/>
      <c r="J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</row>
    <row r="377" spans="2:32" s="1" customFormat="1" x14ac:dyDescent="0.3">
      <c r="B377"/>
      <c r="C377"/>
      <c r="D377"/>
      <c r="E377"/>
      <c r="F377"/>
      <c r="G377"/>
      <c r="H377"/>
      <c r="I377"/>
      <c r="J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</row>
    <row r="378" spans="2:32" s="1" customFormat="1" x14ac:dyDescent="0.3">
      <c r="B378"/>
      <c r="C378"/>
      <c r="D378"/>
      <c r="E378"/>
      <c r="F378"/>
      <c r="G378"/>
      <c r="H378"/>
      <c r="I378"/>
      <c r="J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</row>
    <row r="379" spans="2:32" s="1" customFormat="1" x14ac:dyDescent="0.3">
      <c r="B379"/>
      <c r="C379"/>
      <c r="D379"/>
      <c r="E379"/>
      <c r="F379"/>
      <c r="G379"/>
      <c r="H379"/>
      <c r="I379"/>
      <c r="J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</row>
    <row r="380" spans="2:32" s="1" customFormat="1" x14ac:dyDescent="0.3">
      <c r="B380"/>
      <c r="C380"/>
      <c r="D380"/>
      <c r="E380"/>
      <c r="F380"/>
      <c r="G380"/>
      <c r="H380"/>
      <c r="I380"/>
      <c r="J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</row>
    <row r="381" spans="2:32" s="1" customFormat="1" x14ac:dyDescent="0.3">
      <c r="B381"/>
      <c r="C381"/>
      <c r="D381"/>
      <c r="E381"/>
      <c r="F381"/>
      <c r="G381"/>
      <c r="H381"/>
      <c r="I381"/>
      <c r="J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</row>
    <row r="382" spans="2:32" s="1" customFormat="1" x14ac:dyDescent="0.3">
      <c r="B382"/>
      <c r="C382"/>
      <c r="D382"/>
      <c r="E382"/>
      <c r="F382"/>
      <c r="G382"/>
      <c r="H382"/>
      <c r="I382"/>
      <c r="J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</row>
    <row r="383" spans="2:32" s="1" customFormat="1" x14ac:dyDescent="0.3">
      <c r="B383"/>
      <c r="C383"/>
      <c r="D383"/>
      <c r="E383"/>
      <c r="F383"/>
      <c r="G383"/>
      <c r="H383"/>
      <c r="I383"/>
      <c r="J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</row>
    <row r="384" spans="2:32" s="1" customFormat="1" x14ac:dyDescent="0.3">
      <c r="B384"/>
      <c r="C384"/>
      <c r="D384"/>
      <c r="E384"/>
      <c r="F384"/>
      <c r="G384"/>
      <c r="H384"/>
      <c r="I384"/>
      <c r="J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</row>
    <row r="385" spans="2:32" s="1" customFormat="1" x14ac:dyDescent="0.3">
      <c r="B385"/>
      <c r="C385"/>
      <c r="D385"/>
      <c r="E385"/>
      <c r="F385"/>
      <c r="G385"/>
      <c r="H385"/>
      <c r="I385"/>
      <c r="J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</row>
    <row r="386" spans="2:32" s="1" customFormat="1" x14ac:dyDescent="0.3">
      <c r="B386"/>
      <c r="C386"/>
      <c r="D386"/>
      <c r="E386"/>
      <c r="F386"/>
      <c r="G386"/>
      <c r="H386"/>
      <c r="I386"/>
      <c r="J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</row>
    <row r="387" spans="2:32" s="1" customFormat="1" x14ac:dyDescent="0.3">
      <c r="B387"/>
      <c r="C387"/>
      <c r="D387"/>
      <c r="E387"/>
      <c r="F387"/>
      <c r="G387"/>
      <c r="H387"/>
      <c r="I387"/>
      <c r="J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</row>
    <row r="388" spans="2:32" s="1" customFormat="1" x14ac:dyDescent="0.3">
      <c r="B388"/>
      <c r="C388"/>
      <c r="D388"/>
      <c r="E388"/>
      <c r="F388"/>
      <c r="G388"/>
      <c r="H388"/>
      <c r="I388"/>
      <c r="J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</row>
    <row r="389" spans="2:32" s="1" customFormat="1" x14ac:dyDescent="0.3">
      <c r="B389"/>
      <c r="C389"/>
      <c r="D389"/>
      <c r="E389"/>
      <c r="F389"/>
      <c r="G389"/>
      <c r="H389"/>
      <c r="I389"/>
      <c r="J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</row>
    <row r="390" spans="2:32" s="1" customFormat="1" x14ac:dyDescent="0.3">
      <c r="B390"/>
      <c r="C390"/>
      <c r="D390"/>
      <c r="E390"/>
      <c r="F390"/>
      <c r="G390"/>
      <c r="H390"/>
      <c r="I390"/>
      <c r="J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</row>
    <row r="391" spans="2:32" s="1" customFormat="1" x14ac:dyDescent="0.3">
      <c r="B391"/>
      <c r="C391"/>
      <c r="D391"/>
      <c r="E391"/>
      <c r="F391"/>
      <c r="G391"/>
      <c r="H391"/>
      <c r="I391"/>
      <c r="J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</row>
    <row r="392" spans="2:32" s="1" customFormat="1" x14ac:dyDescent="0.3">
      <c r="B392"/>
      <c r="C392"/>
      <c r="D392"/>
      <c r="E392"/>
      <c r="F392"/>
      <c r="G392"/>
      <c r="H392"/>
      <c r="I392"/>
      <c r="J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</row>
    <row r="393" spans="2:32" s="1" customFormat="1" x14ac:dyDescent="0.3">
      <c r="B393"/>
      <c r="C393"/>
      <c r="D393"/>
      <c r="E393"/>
      <c r="F393"/>
      <c r="G393"/>
      <c r="H393"/>
      <c r="I393"/>
      <c r="J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</row>
    <row r="394" spans="2:32" s="1" customFormat="1" x14ac:dyDescent="0.3">
      <c r="B394"/>
      <c r="C394"/>
      <c r="D394"/>
      <c r="E394"/>
      <c r="F394"/>
      <c r="G394"/>
      <c r="H394"/>
      <c r="I394"/>
      <c r="J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</row>
    <row r="395" spans="2:32" s="1" customFormat="1" x14ac:dyDescent="0.3">
      <c r="B395"/>
      <c r="C395"/>
      <c r="D395"/>
      <c r="E395"/>
      <c r="F395"/>
      <c r="G395"/>
      <c r="H395"/>
      <c r="I395"/>
      <c r="J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</row>
    <row r="396" spans="2:32" s="1" customFormat="1" x14ac:dyDescent="0.3">
      <c r="B396"/>
      <c r="C396"/>
      <c r="D396"/>
      <c r="E396"/>
      <c r="F396"/>
      <c r="G396"/>
      <c r="H396"/>
      <c r="I396"/>
      <c r="J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</row>
    <row r="397" spans="2:32" s="1" customFormat="1" x14ac:dyDescent="0.3">
      <c r="B397"/>
      <c r="C397"/>
      <c r="D397"/>
      <c r="E397"/>
      <c r="F397"/>
      <c r="G397"/>
      <c r="H397"/>
      <c r="I397"/>
      <c r="J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</row>
    <row r="398" spans="2:32" s="1" customFormat="1" x14ac:dyDescent="0.3">
      <c r="B398"/>
      <c r="C398"/>
      <c r="D398"/>
      <c r="E398"/>
      <c r="F398"/>
      <c r="G398"/>
      <c r="H398"/>
      <c r="I398"/>
      <c r="J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</row>
    <row r="399" spans="2:32" s="1" customFormat="1" x14ac:dyDescent="0.3">
      <c r="B399"/>
      <c r="C399"/>
      <c r="D399"/>
      <c r="E399"/>
      <c r="F399"/>
      <c r="G399"/>
      <c r="H399"/>
      <c r="I399"/>
      <c r="J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</row>
    <row r="400" spans="2:32" s="1" customFormat="1" x14ac:dyDescent="0.3">
      <c r="B400"/>
      <c r="C400"/>
      <c r="D400"/>
      <c r="E400"/>
      <c r="F400"/>
      <c r="G400"/>
      <c r="H400"/>
      <c r="I400"/>
      <c r="J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</row>
    <row r="401" spans="2:32" s="1" customFormat="1" x14ac:dyDescent="0.3">
      <c r="B401"/>
      <c r="C401"/>
      <c r="D401"/>
      <c r="E401"/>
      <c r="F401"/>
      <c r="G401"/>
      <c r="H401"/>
      <c r="I401"/>
      <c r="J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</row>
    <row r="402" spans="2:32" s="1" customFormat="1" x14ac:dyDescent="0.3">
      <c r="B402"/>
      <c r="C402"/>
      <c r="D402"/>
      <c r="E402"/>
      <c r="F402"/>
      <c r="G402"/>
      <c r="H402"/>
      <c r="I402"/>
      <c r="J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</row>
    <row r="403" spans="2:32" s="1" customFormat="1" x14ac:dyDescent="0.3">
      <c r="B403"/>
      <c r="C403"/>
      <c r="D403"/>
      <c r="E403"/>
      <c r="F403"/>
      <c r="G403"/>
      <c r="H403"/>
      <c r="I403"/>
      <c r="J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</row>
    <row r="404" spans="2:32" s="1" customFormat="1" x14ac:dyDescent="0.3">
      <c r="B404"/>
      <c r="C404"/>
      <c r="D404"/>
      <c r="E404"/>
      <c r="F404"/>
      <c r="G404"/>
      <c r="H404"/>
      <c r="I404"/>
      <c r="J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</row>
    <row r="405" spans="2:32" s="1" customFormat="1" x14ac:dyDescent="0.3">
      <c r="B405"/>
      <c r="C405"/>
      <c r="D405"/>
      <c r="E405"/>
      <c r="F405"/>
      <c r="G405"/>
      <c r="H405"/>
      <c r="I405"/>
      <c r="J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</row>
    <row r="406" spans="2:32" s="1" customFormat="1" x14ac:dyDescent="0.3">
      <c r="B406"/>
      <c r="C406"/>
      <c r="D406"/>
      <c r="E406"/>
      <c r="F406"/>
      <c r="G406"/>
      <c r="H406"/>
      <c r="I406"/>
      <c r="J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</row>
    <row r="407" spans="2:32" s="1" customFormat="1" x14ac:dyDescent="0.3">
      <c r="B407"/>
      <c r="C407"/>
      <c r="D407"/>
      <c r="E407"/>
      <c r="F407"/>
      <c r="G407"/>
      <c r="H407"/>
      <c r="I407"/>
      <c r="J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</row>
    <row r="408" spans="2:32" s="1" customFormat="1" x14ac:dyDescent="0.3">
      <c r="B408"/>
      <c r="C408"/>
      <c r="D408"/>
      <c r="E408"/>
      <c r="F408"/>
      <c r="G408"/>
      <c r="H408"/>
      <c r="I408"/>
      <c r="J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</row>
    <row r="409" spans="2:32" s="1" customFormat="1" x14ac:dyDescent="0.3">
      <c r="B409"/>
      <c r="C409"/>
      <c r="D409"/>
      <c r="E409"/>
      <c r="F409"/>
      <c r="G409"/>
      <c r="H409"/>
      <c r="I409"/>
      <c r="J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</row>
    <row r="410" spans="2:32" s="1" customFormat="1" x14ac:dyDescent="0.3">
      <c r="B410"/>
      <c r="C410"/>
      <c r="D410"/>
      <c r="E410"/>
      <c r="F410"/>
      <c r="G410"/>
      <c r="H410"/>
      <c r="I410"/>
      <c r="J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</row>
    <row r="411" spans="2:32" s="1" customFormat="1" x14ac:dyDescent="0.3">
      <c r="B411"/>
      <c r="C411"/>
      <c r="D411"/>
      <c r="E411"/>
      <c r="F411"/>
      <c r="G411"/>
      <c r="H411"/>
      <c r="I411"/>
      <c r="J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</row>
    <row r="412" spans="2:32" s="1" customFormat="1" x14ac:dyDescent="0.3">
      <c r="B412"/>
      <c r="C412"/>
      <c r="D412"/>
      <c r="E412"/>
      <c r="F412"/>
      <c r="G412"/>
      <c r="H412"/>
      <c r="I412"/>
      <c r="J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</row>
    <row r="413" spans="2:32" s="1" customFormat="1" x14ac:dyDescent="0.3">
      <c r="B413"/>
      <c r="C413"/>
      <c r="D413"/>
      <c r="E413"/>
      <c r="F413"/>
      <c r="G413"/>
      <c r="H413"/>
      <c r="I413"/>
      <c r="J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</row>
    <row r="414" spans="2:32" s="1" customFormat="1" x14ac:dyDescent="0.3">
      <c r="B414"/>
      <c r="C414"/>
      <c r="D414"/>
      <c r="E414"/>
      <c r="F414"/>
      <c r="G414"/>
      <c r="H414"/>
      <c r="I414"/>
      <c r="J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</row>
    <row r="415" spans="2:32" s="1" customFormat="1" x14ac:dyDescent="0.3">
      <c r="B415"/>
      <c r="C415"/>
      <c r="D415"/>
      <c r="E415"/>
      <c r="F415"/>
      <c r="G415"/>
      <c r="H415"/>
      <c r="I415"/>
      <c r="J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</row>
    <row r="416" spans="2:32" s="1" customFormat="1" x14ac:dyDescent="0.3">
      <c r="B416"/>
      <c r="C416"/>
      <c r="D416"/>
      <c r="E416"/>
      <c r="F416"/>
      <c r="G416"/>
      <c r="H416"/>
      <c r="I416"/>
      <c r="J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</row>
    <row r="417" spans="2:32" s="1" customFormat="1" x14ac:dyDescent="0.3">
      <c r="B417"/>
      <c r="C417"/>
      <c r="D417"/>
      <c r="E417"/>
      <c r="F417"/>
      <c r="G417"/>
      <c r="H417"/>
      <c r="I417"/>
      <c r="J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</row>
    <row r="418" spans="2:32" s="1" customFormat="1" x14ac:dyDescent="0.3">
      <c r="B418"/>
      <c r="C418"/>
      <c r="D418"/>
      <c r="E418"/>
      <c r="F418"/>
      <c r="G418"/>
      <c r="H418"/>
      <c r="I418"/>
      <c r="J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</row>
    <row r="419" spans="2:32" s="1" customFormat="1" x14ac:dyDescent="0.3">
      <c r="B419"/>
      <c r="C419"/>
      <c r="D419"/>
      <c r="E419"/>
      <c r="F419"/>
      <c r="G419"/>
      <c r="H419"/>
      <c r="I419"/>
      <c r="J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</row>
    <row r="420" spans="2:32" s="1" customFormat="1" x14ac:dyDescent="0.3">
      <c r="B420"/>
      <c r="C420"/>
      <c r="D420"/>
      <c r="E420"/>
      <c r="F420"/>
      <c r="G420"/>
      <c r="H420"/>
      <c r="I420"/>
      <c r="J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</row>
    <row r="421" spans="2:32" s="1" customFormat="1" x14ac:dyDescent="0.3">
      <c r="B421"/>
      <c r="C421"/>
      <c r="D421"/>
      <c r="E421"/>
      <c r="F421"/>
      <c r="G421"/>
      <c r="H421"/>
      <c r="I421"/>
      <c r="J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</row>
    <row r="422" spans="2:32" s="1" customFormat="1" x14ac:dyDescent="0.3">
      <c r="B422"/>
      <c r="C422"/>
      <c r="D422"/>
      <c r="E422"/>
      <c r="F422"/>
      <c r="G422"/>
      <c r="H422"/>
      <c r="I422"/>
      <c r="J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</row>
    <row r="423" spans="2:32" s="1" customFormat="1" x14ac:dyDescent="0.3">
      <c r="B423"/>
      <c r="C423"/>
      <c r="D423"/>
      <c r="E423"/>
      <c r="F423"/>
      <c r="G423"/>
      <c r="H423"/>
      <c r="I423"/>
      <c r="J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</row>
    <row r="424" spans="2:32" s="1" customFormat="1" x14ac:dyDescent="0.3">
      <c r="B424"/>
      <c r="C424"/>
      <c r="D424"/>
      <c r="E424"/>
      <c r="F424"/>
      <c r="G424"/>
      <c r="H424"/>
      <c r="I424"/>
      <c r="J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</row>
    <row r="425" spans="2:32" s="1" customFormat="1" x14ac:dyDescent="0.3">
      <c r="B425"/>
      <c r="C425"/>
      <c r="D425"/>
      <c r="E425"/>
      <c r="F425"/>
      <c r="G425"/>
      <c r="H425"/>
      <c r="I425"/>
      <c r="J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</row>
    <row r="426" spans="2:32" s="1" customFormat="1" x14ac:dyDescent="0.3">
      <c r="B426"/>
      <c r="C426"/>
      <c r="D426"/>
      <c r="E426"/>
      <c r="F426"/>
      <c r="G426"/>
      <c r="H426"/>
      <c r="I426"/>
      <c r="J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</row>
    <row r="427" spans="2:32" s="1" customFormat="1" x14ac:dyDescent="0.3">
      <c r="B427"/>
      <c r="C427"/>
      <c r="D427"/>
      <c r="E427"/>
      <c r="F427"/>
      <c r="G427"/>
      <c r="H427"/>
      <c r="I427"/>
      <c r="J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</row>
    <row r="428" spans="2:32" s="1" customFormat="1" x14ac:dyDescent="0.3">
      <c r="B428"/>
      <c r="C428"/>
      <c r="D428"/>
      <c r="E428"/>
      <c r="F428"/>
      <c r="G428"/>
      <c r="H428"/>
      <c r="I428"/>
      <c r="J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</row>
    <row r="429" spans="2:32" s="1" customFormat="1" x14ac:dyDescent="0.3">
      <c r="B429"/>
      <c r="C429"/>
      <c r="D429"/>
      <c r="E429"/>
      <c r="F429"/>
      <c r="G429"/>
      <c r="H429"/>
      <c r="I429"/>
      <c r="J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</row>
    <row r="430" spans="2:32" s="1" customFormat="1" x14ac:dyDescent="0.3">
      <c r="B430"/>
      <c r="C430"/>
      <c r="D430"/>
      <c r="E430"/>
      <c r="F430"/>
      <c r="G430"/>
      <c r="H430"/>
      <c r="I430"/>
      <c r="J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</row>
    <row r="431" spans="2:32" s="1" customFormat="1" x14ac:dyDescent="0.3">
      <c r="B431"/>
      <c r="C431"/>
      <c r="D431"/>
      <c r="E431"/>
      <c r="F431"/>
      <c r="G431"/>
      <c r="H431"/>
      <c r="I431"/>
      <c r="J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</row>
    <row r="432" spans="2:32" s="1" customFormat="1" x14ac:dyDescent="0.3">
      <c r="B432"/>
      <c r="C432"/>
      <c r="D432"/>
      <c r="E432"/>
      <c r="F432"/>
      <c r="G432"/>
      <c r="H432"/>
      <c r="I432"/>
      <c r="J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</row>
    <row r="433" spans="2:32" s="1" customFormat="1" x14ac:dyDescent="0.3">
      <c r="B433"/>
      <c r="C433"/>
      <c r="D433"/>
      <c r="E433"/>
      <c r="F433"/>
      <c r="G433"/>
      <c r="H433"/>
      <c r="I433"/>
      <c r="J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</row>
    <row r="434" spans="2:32" s="1" customFormat="1" x14ac:dyDescent="0.3">
      <c r="B434"/>
      <c r="C434"/>
      <c r="D434"/>
      <c r="E434"/>
      <c r="F434"/>
      <c r="G434"/>
      <c r="H434"/>
      <c r="I434"/>
      <c r="J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</row>
    <row r="435" spans="2:32" s="1" customFormat="1" x14ac:dyDescent="0.3">
      <c r="B435"/>
      <c r="C435"/>
      <c r="D435"/>
      <c r="E435"/>
      <c r="F435"/>
      <c r="G435"/>
      <c r="H435"/>
      <c r="I435"/>
      <c r="J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</row>
    <row r="436" spans="2:32" s="1" customFormat="1" x14ac:dyDescent="0.3">
      <c r="B436"/>
      <c r="C436"/>
      <c r="D436"/>
      <c r="E436"/>
      <c r="F436"/>
      <c r="G436"/>
      <c r="H436"/>
      <c r="I436"/>
      <c r="J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</row>
    <row r="437" spans="2:32" s="1" customFormat="1" x14ac:dyDescent="0.3">
      <c r="B437"/>
      <c r="C437"/>
      <c r="D437"/>
      <c r="E437"/>
      <c r="F437"/>
      <c r="G437"/>
      <c r="H437"/>
      <c r="I437"/>
      <c r="J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</row>
    <row r="438" spans="2:32" s="1" customFormat="1" x14ac:dyDescent="0.3">
      <c r="B438"/>
      <c r="C438"/>
      <c r="D438"/>
      <c r="E438"/>
      <c r="F438"/>
      <c r="G438"/>
      <c r="H438"/>
      <c r="I438"/>
      <c r="J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</row>
    <row r="439" spans="2:32" s="1" customFormat="1" x14ac:dyDescent="0.3">
      <c r="B439"/>
      <c r="C439"/>
      <c r="D439"/>
      <c r="E439"/>
      <c r="F439"/>
      <c r="G439"/>
      <c r="H439"/>
      <c r="I439"/>
      <c r="J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</row>
    <row r="440" spans="2:32" s="1" customFormat="1" x14ac:dyDescent="0.3">
      <c r="B440"/>
      <c r="C440"/>
      <c r="D440"/>
      <c r="E440"/>
      <c r="F440"/>
      <c r="G440"/>
      <c r="H440"/>
      <c r="I440"/>
      <c r="J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</row>
    <row r="441" spans="2:32" s="1" customFormat="1" x14ac:dyDescent="0.3">
      <c r="B441"/>
      <c r="C441"/>
      <c r="D441"/>
      <c r="E441"/>
      <c r="F441"/>
      <c r="G441"/>
      <c r="H441"/>
      <c r="I441"/>
      <c r="J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</row>
    <row r="442" spans="2:32" s="1" customFormat="1" x14ac:dyDescent="0.3">
      <c r="B442"/>
      <c r="C442"/>
      <c r="D442"/>
      <c r="E442"/>
      <c r="F442"/>
      <c r="G442"/>
      <c r="H442"/>
      <c r="I442"/>
      <c r="J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</row>
    <row r="443" spans="2:32" s="1" customFormat="1" x14ac:dyDescent="0.3">
      <c r="B443"/>
      <c r="C443"/>
      <c r="D443"/>
      <c r="E443"/>
      <c r="F443"/>
      <c r="G443"/>
      <c r="H443"/>
      <c r="I443"/>
      <c r="J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</row>
    <row r="444" spans="2:32" s="1" customFormat="1" x14ac:dyDescent="0.3">
      <c r="B444"/>
      <c r="C444"/>
      <c r="D444"/>
      <c r="E444"/>
      <c r="F444"/>
      <c r="G444"/>
      <c r="H444"/>
      <c r="I444"/>
      <c r="J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</row>
    <row r="445" spans="2:32" s="1" customFormat="1" x14ac:dyDescent="0.3">
      <c r="B445"/>
      <c r="C445"/>
      <c r="D445"/>
      <c r="E445"/>
      <c r="F445"/>
      <c r="G445"/>
      <c r="H445"/>
      <c r="I445"/>
      <c r="J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</row>
    <row r="446" spans="2:32" s="1" customFormat="1" x14ac:dyDescent="0.3">
      <c r="B446"/>
      <c r="C446"/>
      <c r="D446"/>
      <c r="E446"/>
      <c r="F446"/>
      <c r="G446"/>
      <c r="H446"/>
      <c r="I446"/>
      <c r="J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</row>
    <row r="447" spans="2:32" s="1" customFormat="1" x14ac:dyDescent="0.3">
      <c r="B447"/>
      <c r="C447"/>
      <c r="D447"/>
      <c r="E447"/>
      <c r="F447"/>
      <c r="G447"/>
      <c r="H447"/>
      <c r="I447"/>
      <c r="J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</row>
    <row r="448" spans="2:32" s="1" customFormat="1" x14ac:dyDescent="0.3">
      <c r="B448"/>
      <c r="C448"/>
      <c r="D448"/>
      <c r="E448"/>
      <c r="F448"/>
      <c r="G448"/>
      <c r="H448"/>
      <c r="I448"/>
      <c r="J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</row>
    <row r="449" spans="2:32" s="1" customFormat="1" x14ac:dyDescent="0.3">
      <c r="B449"/>
      <c r="C449"/>
      <c r="D449"/>
      <c r="E449"/>
      <c r="F449"/>
      <c r="G449"/>
      <c r="H449"/>
      <c r="I449"/>
      <c r="J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</row>
    <row r="450" spans="2:32" s="1" customFormat="1" x14ac:dyDescent="0.3">
      <c r="B450"/>
      <c r="C450"/>
      <c r="D450"/>
      <c r="E450"/>
      <c r="F450"/>
      <c r="G450"/>
      <c r="H450"/>
      <c r="I450"/>
      <c r="J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</row>
    <row r="451" spans="2:32" s="1" customFormat="1" x14ac:dyDescent="0.3">
      <c r="B451"/>
      <c r="C451"/>
      <c r="D451"/>
      <c r="E451"/>
      <c r="F451"/>
      <c r="G451"/>
      <c r="H451"/>
      <c r="I451"/>
      <c r="J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</row>
    <row r="452" spans="2:32" s="1" customFormat="1" x14ac:dyDescent="0.3">
      <c r="B452"/>
      <c r="C452"/>
      <c r="D452"/>
      <c r="E452"/>
      <c r="F452"/>
      <c r="G452"/>
      <c r="H452"/>
      <c r="I452"/>
      <c r="J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</row>
    <row r="453" spans="2:32" s="1" customFormat="1" x14ac:dyDescent="0.3">
      <c r="B453"/>
      <c r="C453"/>
      <c r="D453"/>
      <c r="E453"/>
      <c r="F453"/>
      <c r="G453"/>
      <c r="H453"/>
      <c r="I453"/>
      <c r="J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</row>
    <row r="454" spans="2:32" s="1" customFormat="1" x14ac:dyDescent="0.3">
      <c r="B454"/>
      <c r="C454"/>
      <c r="D454"/>
      <c r="E454"/>
      <c r="F454"/>
      <c r="G454"/>
      <c r="H454"/>
      <c r="I454"/>
      <c r="J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</row>
    <row r="455" spans="2:32" s="1" customFormat="1" x14ac:dyDescent="0.3">
      <c r="B455"/>
      <c r="C455"/>
      <c r="D455"/>
      <c r="E455"/>
      <c r="F455"/>
      <c r="G455"/>
      <c r="H455"/>
      <c r="I455"/>
      <c r="J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</row>
    <row r="456" spans="2:32" s="1" customFormat="1" x14ac:dyDescent="0.3">
      <c r="B456"/>
      <c r="C456"/>
      <c r="D456"/>
      <c r="E456"/>
      <c r="F456"/>
      <c r="G456"/>
      <c r="H456"/>
      <c r="I456"/>
      <c r="J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</row>
    <row r="457" spans="2:32" s="1" customFormat="1" x14ac:dyDescent="0.3">
      <c r="B457"/>
      <c r="C457"/>
      <c r="D457"/>
      <c r="E457"/>
      <c r="F457"/>
      <c r="G457"/>
      <c r="H457"/>
      <c r="I457"/>
      <c r="J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</row>
    <row r="458" spans="2:32" s="1" customFormat="1" x14ac:dyDescent="0.3">
      <c r="B458"/>
      <c r="C458"/>
      <c r="D458"/>
      <c r="E458"/>
      <c r="F458"/>
      <c r="G458"/>
      <c r="H458"/>
      <c r="I458"/>
      <c r="J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</row>
    <row r="459" spans="2:32" s="1" customFormat="1" x14ac:dyDescent="0.3">
      <c r="B459"/>
      <c r="C459"/>
      <c r="D459"/>
      <c r="E459"/>
      <c r="F459"/>
      <c r="G459"/>
      <c r="H459"/>
      <c r="I459"/>
      <c r="J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</row>
    <row r="460" spans="2:32" s="1" customFormat="1" x14ac:dyDescent="0.3">
      <c r="B460"/>
      <c r="C460"/>
      <c r="D460"/>
      <c r="E460"/>
      <c r="F460"/>
      <c r="G460"/>
      <c r="H460"/>
      <c r="I460"/>
      <c r="J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</row>
    <row r="461" spans="2:32" s="1" customFormat="1" x14ac:dyDescent="0.3">
      <c r="B461"/>
      <c r="C461"/>
      <c r="D461"/>
      <c r="E461"/>
      <c r="F461"/>
      <c r="G461"/>
      <c r="H461"/>
      <c r="I461"/>
      <c r="J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</row>
    <row r="462" spans="2:32" s="1" customFormat="1" x14ac:dyDescent="0.3">
      <c r="B462"/>
      <c r="C462"/>
      <c r="D462"/>
      <c r="E462"/>
      <c r="F462"/>
      <c r="G462"/>
      <c r="H462"/>
      <c r="I462"/>
      <c r="J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</row>
    <row r="463" spans="2:32" s="1" customFormat="1" x14ac:dyDescent="0.3">
      <c r="B463"/>
      <c r="C463"/>
      <c r="D463"/>
      <c r="E463"/>
      <c r="F463"/>
      <c r="G463"/>
      <c r="H463"/>
      <c r="I463"/>
      <c r="J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</row>
    <row r="464" spans="2:32" s="1" customFormat="1" x14ac:dyDescent="0.3">
      <c r="B464"/>
      <c r="C464"/>
      <c r="D464"/>
      <c r="E464"/>
      <c r="F464"/>
      <c r="G464"/>
      <c r="H464"/>
      <c r="I464"/>
      <c r="J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</row>
    <row r="465" spans="2:32" s="1" customFormat="1" x14ac:dyDescent="0.3">
      <c r="B465"/>
      <c r="C465"/>
      <c r="D465"/>
      <c r="E465"/>
      <c r="F465"/>
      <c r="G465"/>
      <c r="H465"/>
      <c r="I465"/>
      <c r="J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</row>
    <row r="466" spans="2:32" s="1" customFormat="1" x14ac:dyDescent="0.3">
      <c r="B466"/>
      <c r="C466"/>
      <c r="D466"/>
      <c r="E466"/>
      <c r="F466"/>
      <c r="G466"/>
      <c r="H466"/>
      <c r="I466"/>
      <c r="J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</row>
    <row r="467" spans="2:32" s="1" customFormat="1" x14ac:dyDescent="0.3">
      <c r="B467"/>
      <c r="C467"/>
      <c r="D467"/>
      <c r="E467"/>
      <c r="F467"/>
      <c r="G467"/>
      <c r="H467"/>
      <c r="I467"/>
      <c r="J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</row>
    <row r="468" spans="2:32" s="1" customFormat="1" x14ac:dyDescent="0.3">
      <c r="B468"/>
      <c r="C468"/>
      <c r="D468"/>
      <c r="E468"/>
      <c r="F468"/>
      <c r="G468"/>
      <c r="H468"/>
      <c r="I468"/>
      <c r="J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</row>
    <row r="469" spans="2:32" s="1" customFormat="1" x14ac:dyDescent="0.3">
      <c r="B469"/>
      <c r="C469"/>
      <c r="D469"/>
      <c r="E469"/>
      <c r="F469"/>
      <c r="G469"/>
      <c r="H469"/>
      <c r="I469"/>
      <c r="J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</row>
    <row r="470" spans="2:32" s="1" customFormat="1" x14ac:dyDescent="0.3">
      <c r="B470"/>
      <c r="C470"/>
      <c r="D470"/>
      <c r="E470"/>
      <c r="F470"/>
      <c r="G470"/>
      <c r="H470"/>
      <c r="I470"/>
      <c r="J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</row>
    <row r="471" spans="2:32" s="1" customFormat="1" x14ac:dyDescent="0.3">
      <c r="B471"/>
      <c r="C471"/>
      <c r="D471"/>
      <c r="E471"/>
      <c r="F471"/>
      <c r="G471"/>
      <c r="H471"/>
      <c r="I471"/>
      <c r="J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</row>
    <row r="472" spans="2:32" s="1" customFormat="1" x14ac:dyDescent="0.3">
      <c r="B472"/>
      <c r="C472"/>
      <c r="D472"/>
      <c r="E472"/>
      <c r="F472"/>
      <c r="G472"/>
      <c r="H472"/>
      <c r="I472"/>
      <c r="J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</row>
    <row r="473" spans="2:32" s="1" customFormat="1" x14ac:dyDescent="0.3">
      <c r="B473"/>
      <c r="C473"/>
      <c r="D473"/>
      <c r="E473"/>
      <c r="F473"/>
      <c r="G473"/>
      <c r="H473"/>
      <c r="I473"/>
      <c r="J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</row>
    <row r="474" spans="2:32" s="1" customFormat="1" x14ac:dyDescent="0.3">
      <c r="B474"/>
      <c r="C474"/>
      <c r="D474"/>
      <c r="E474"/>
      <c r="F474"/>
      <c r="G474"/>
      <c r="H474"/>
      <c r="I474"/>
      <c r="J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</row>
    <row r="475" spans="2:32" s="1" customFormat="1" x14ac:dyDescent="0.3">
      <c r="B475"/>
      <c r="C475"/>
      <c r="D475"/>
      <c r="E475"/>
      <c r="F475"/>
      <c r="G475"/>
      <c r="H475"/>
      <c r="I475"/>
      <c r="J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</row>
    <row r="476" spans="2:32" s="1" customFormat="1" x14ac:dyDescent="0.3">
      <c r="B476"/>
      <c r="C476"/>
      <c r="D476"/>
      <c r="E476"/>
      <c r="F476"/>
      <c r="G476"/>
      <c r="H476"/>
      <c r="I476"/>
      <c r="J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</row>
    <row r="477" spans="2:32" s="1" customFormat="1" x14ac:dyDescent="0.3">
      <c r="B477"/>
      <c r="C477"/>
      <c r="D477"/>
      <c r="E477"/>
      <c r="F477"/>
      <c r="G477"/>
      <c r="H477"/>
      <c r="I477"/>
      <c r="J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</row>
    <row r="478" spans="2:32" s="1" customFormat="1" x14ac:dyDescent="0.3">
      <c r="B478"/>
      <c r="C478"/>
      <c r="D478"/>
      <c r="E478"/>
      <c r="F478"/>
      <c r="G478"/>
      <c r="H478"/>
      <c r="I478"/>
      <c r="J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</row>
    <row r="479" spans="2:32" s="1" customFormat="1" x14ac:dyDescent="0.3">
      <c r="B479"/>
      <c r="C479"/>
      <c r="D479"/>
      <c r="E479"/>
      <c r="F479"/>
      <c r="G479"/>
      <c r="H479"/>
      <c r="I479"/>
      <c r="J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</row>
    <row r="480" spans="2:32" s="1" customFormat="1" x14ac:dyDescent="0.3">
      <c r="B480"/>
      <c r="C480"/>
      <c r="D480"/>
      <c r="E480"/>
      <c r="F480"/>
      <c r="G480"/>
      <c r="H480"/>
      <c r="I480"/>
      <c r="J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</row>
    <row r="481" spans="2:32" s="1" customFormat="1" x14ac:dyDescent="0.3">
      <c r="B481"/>
      <c r="C481"/>
      <c r="D481"/>
      <c r="E481"/>
      <c r="F481"/>
      <c r="G481"/>
      <c r="H481"/>
      <c r="I481"/>
      <c r="J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</row>
    <row r="482" spans="2:32" s="1" customFormat="1" x14ac:dyDescent="0.3">
      <c r="B482"/>
      <c r="C482"/>
      <c r="D482"/>
      <c r="E482"/>
      <c r="F482"/>
      <c r="G482"/>
      <c r="H482"/>
      <c r="I482"/>
      <c r="J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</row>
    <row r="483" spans="2:32" s="1" customFormat="1" x14ac:dyDescent="0.3">
      <c r="B483"/>
      <c r="C483"/>
      <c r="D483"/>
      <c r="E483"/>
      <c r="F483"/>
      <c r="G483"/>
      <c r="H483"/>
      <c r="I483"/>
      <c r="J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</row>
    <row r="484" spans="2:32" s="1" customFormat="1" x14ac:dyDescent="0.3">
      <c r="B484"/>
      <c r="C484"/>
      <c r="D484"/>
      <c r="E484"/>
      <c r="F484"/>
      <c r="G484"/>
      <c r="H484"/>
      <c r="I484"/>
      <c r="J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</row>
    <row r="485" spans="2:32" s="1" customFormat="1" x14ac:dyDescent="0.3">
      <c r="B485"/>
      <c r="C485"/>
      <c r="D485"/>
      <c r="E485"/>
      <c r="F485"/>
      <c r="G485"/>
      <c r="H485"/>
      <c r="I485"/>
      <c r="J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</row>
    <row r="486" spans="2:32" s="1" customFormat="1" x14ac:dyDescent="0.3">
      <c r="B486"/>
      <c r="C486"/>
      <c r="D486"/>
      <c r="E486"/>
      <c r="F486"/>
      <c r="G486"/>
      <c r="H486"/>
      <c r="I486"/>
      <c r="J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</row>
    <row r="487" spans="2:32" s="1" customFormat="1" x14ac:dyDescent="0.3">
      <c r="B487"/>
      <c r="C487"/>
      <c r="D487"/>
      <c r="E487"/>
      <c r="F487"/>
      <c r="G487"/>
      <c r="H487"/>
      <c r="I487"/>
      <c r="J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</row>
    <row r="488" spans="2:32" s="1" customFormat="1" x14ac:dyDescent="0.3">
      <c r="B488"/>
      <c r="C488"/>
      <c r="D488"/>
      <c r="E488"/>
      <c r="F488"/>
      <c r="G488"/>
      <c r="H488"/>
      <c r="I488"/>
      <c r="J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</row>
    <row r="489" spans="2:32" s="1" customFormat="1" x14ac:dyDescent="0.3">
      <c r="B489"/>
      <c r="C489"/>
      <c r="D489"/>
      <c r="E489"/>
      <c r="F489"/>
      <c r="G489"/>
      <c r="H489"/>
      <c r="I489"/>
      <c r="J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</row>
    <row r="490" spans="2:32" s="1" customFormat="1" x14ac:dyDescent="0.3">
      <c r="B490"/>
      <c r="C490"/>
      <c r="D490"/>
      <c r="E490"/>
      <c r="F490"/>
      <c r="G490"/>
      <c r="H490"/>
      <c r="I490"/>
      <c r="J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</row>
    <row r="491" spans="2:32" s="1" customFormat="1" x14ac:dyDescent="0.3">
      <c r="B491"/>
      <c r="C491"/>
      <c r="D491"/>
      <c r="E491"/>
      <c r="F491"/>
      <c r="G491"/>
      <c r="H491"/>
      <c r="I491"/>
      <c r="J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</row>
    <row r="492" spans="2:32" s="1" customFormat="1" x14ac:dyDescent="0.3">
      <c r="B492"/>
      <c r="C492"/>
      <c r="D492"/>
      <c r="E492"/>
      <c r="F492"/>
      <c r="G492"/>
      <c r="H492"/>
      <c r="I492"/>
      <c r="J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</row>
    <row r="493" spans="2:32" s="1" customFormat="1" x14ac:dyDescent="0.3">
      <c r="B493"/>
      <c r="C493"/>
      <c r="D493"/>
      <c r="E493"/>
      <c r="F493"/>
      <c r="G493"/>
      <c r="H493"/>
      <c r="I493"/>
      <c r="J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</row>
    <row r="494" spans="2:32" s="1" customFormat="1" x14ac:dyDescent="0.3">
      <c r="B494"/>
      <c r="C494"/>
      <c r="D494"/>
      <c r="E494"/>
      <c r="F494"/>
      <c r="G494"/>
      <c r="H494"/>
      <c r="I494"/>
      <c r="J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</row>
    <row r="495" spans="2:32" s="1" customFormat="1" x14ac:dyDescent="0.3">
      <c r="B495"/>
      <c r="C495"/>
      <c r="D495"/>
      <c r="E495"/>
      <c r="F495"/>
      <c r="G495"/>
      <c r="H495"/>
      <c r="I495"/>
      <c r="J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</row>
    <row r="496" spans="2:32" s="1" customFormat="1" x14ac:dyDescent="0.3">
      <c r="B496"/>
      <c r="C496"/>
      <c r="D496"/>
      <c r="E496"/>
      <c r="F496"/>
      <c r="G496"/>
      <c r="H496"/>
      <c r="I496"/>
      <c r="J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</row>
    <row r="497" spans="2:32" s="1" customFormat="1" x14ac:dyDescent="0.3">
      <c r="B497"/>
      <c r="C497"/>
      <c r="D497"/>
      <c r="E497"/>
      <c r="F497"/>
      <c r="G497"/>
      <c r="H497"/>
      <c r="I497"/>
      <c r="J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</row>
    <row r="498" spans="2:32" s="1" customFormat="1" x14ac:dyDescent="0.3">
      <c r="B498"/>
      <c r="C498"/>
      <c r="D498"/>
      <c r="E498"/>
      <c r="F498"/>
      <c r="G498"/>
      <c r="H498"/>
      <c r="I498"/>
      <c r="J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</row>
    <row r="499" spans="2:32" s="1" customFormat="1" x14ac:dyDescent="0.3">
      <c r="B499"/>
      <c r="C499"/>
      <c r="D499"/>
      <c r="E499"/>
      <c r="F499"/>
      <c r="G499"/>
      <c r="H499"/>
      <c r="I499"/>
      <c r="J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</row>
    <row r="500" spans="2:32" s="1" customFormat="1" x14ac:dyDescent="0.3">
      <c r="B500"/>
      <c r="C500"/>
      <c r="D500"/>
      <c r="E500"/>
      <c r="F500"/>
      <c r="G500"/>
      <c r="H500"/>
      <c r="I500"/>
      <c r="J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</row>
    <row r="501" spans="2:32" s="1" customFormat="1" x14ac:dyDescent="0.3">
      <c r="B501"/>
      <c r="C501"/>
      <c r="D501"/>
      <c r="E501"/>
      <c r="F501"/>
      <c r="G501"/>
      <c r="H501"/>
      <c r="I501"/>
      <c r="J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</row>
    <row r="502" spans="2:32" s="1" customFormat="1" x14ac:dyDescent="0.3">
      <c r="B502"/>
      <c r="C502"/>
      <c r="D502"/>
      <c r="E502"/>
      <c r="F502"/>
      <c r="G502"/>
      <c r="H502"/>
      <c r="I502"/>
      <c r="J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</row>
    <row r="503" spans="2:32" s="1" customFormat="1" x14ac:dyDescent="0.3">
      <c r="B503"/>
      <c r="C503"/>
      <c r="D503"/>
      <c r="E503"/>
      <c r="F503"/>
      <c r="G503"/>
      <c r="H503"/>
      <c r="I503"/>
      <c r="J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</row>
    <row r="504" spans="2:32" s="1" customFormat="1" x14ac:dyDescent="0.3">
      <c r="B504"/>
      <c r="C504"/>
      <c r="D504"/>
      <c r="E504"/>
      <c r="F504"/>
      <c r="G504"/>
      <c r="H504"/>
      <c r="I504"/>
      <c r="J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</row>
    <row r="505" spans="2:32" s="1" customFormat="1" x14ac:dyDescent="0.3">
      <c r="B505"/>
      <c r="C505"/>
      <c r="D505"/>
      <c r="E505"/>
      <c r="F505"/>
      <c r="G505"/>
      <c r="H505"/>
      <c r="I505"/>
      <c r="J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</row>
    <row r="506" spans="2:32" s="1" customFormat="1" x14ac:dyDescent="0.3">
      <c r="B506"/>
      <c r="C506"/>
      <c r="D506"/>
      <c r="E506"/>
      <c r="F506"/>
      <c r="G506"/>
      <c r="H506"/>
      <c r="I506"/>
      <c r="J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</row>
    <row r="507" spans="2:32" s="1" customFormat="1" x14ac:dyDescent="0.3">
      <c r="B507"/>
      <c r="C507"/>
      <c r="D507"/>
      <c r="E507"/>
      <c r="F507"/>
      <c r="G507"/>
      <c r="H507"/>
      <c r="I507"/>
      <c r="J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</row>
    <row r="508" spans="2:32" s="1" customFormat="1" x14ac:dyDescent="0.3">
      <c r="B508"/>
      <c r="C508"/>
      <c r="D508"/>
      <c r="E508"/>
      <c r="F508"/>
      <c r="G508"/>
      <c r="H508"/>
      <c r="I508"/>
      <c r="J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</row>
    <row r="509" spans="2:32" s="1" customFormat="1" x14ac:dyDescent="0.3">
      <c r="B509"/>
      <c r="C509"/>
      <c r="D509"/>
      <c r="E509"/>
      <c r="F509"/>
      <c r="G509"/>
      <c r="H509"/>
      <c r="I509"/>
      <c r="J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</row>
    <row r="510" spans="2:32" s="1" customFormat="1" x14ac:dyDescent="0.3">
      <c r="B510"/>
      <c r="C510"/>
      <c r="D510"/>
      <c r="E510"/>
      <c r="F510"/>
      <c r="G510"/>
      <c r="H510"/>
      <c r="I510"/>
      <c r="J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</row>
    <row r="511" spans="2:32" s="1" customFormat="1" x14ac:dyDescent="0.3">
      <c r="B511"/>
      <c r="C511"/>
      <c r="D511"/>
      <c r="E511"/>
      <c r="F511"/>
      <c r="G511"/>
      <c r="H511"/>
      <c r="I511"/>
      <c r="J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</row>
    <row r="512" spans="2:32" s="1" customFormat="1" x14ac:dyDescent="0.3">
      <c r="B512"/>
      <c r="C512"/>
      <c r="D512"/>
      <c r="E512"/>
      <c r="F512"/>
      <c r="G512"/>
      <c r="H512"/>
      <c r="I512"/>
      <c r="J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</row>
    <row r="513" spans="2:32" s="1" customFormat="1" x14ac:dyDescent="0.3">
      <c r="B513"/>
      <c r="C513"/>
      <c r="D513"/>
      <c r="E513"/>
      <c r="F513"/>
      <c r="G513"/>
      <c r="H513"/>
      <c r="I513"/>
      <c r="J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</row>
    <row r="514" spans="2:32" s="1" customFormat="1" x14ac:dyDescent="0.3">
      <c r="B514"/>
      <c r="C514"/>
      <c r="D514"/>
      <c r="E514"/>
      <c r="F514"/>
      <c r="G514"/>
      <c r="H514"/>
      <c r="I514"/>
      <c r="J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</row>
    <row r="515" spans="2:32" s="1" customFormat="1" x14ac:dyDescent="0.3">
      <c r="B515"/>
      <c r="C515"/>
      <c r="D515"/>
      <c r="E515"/>
      <c r="F515"/>
      <c r="G515"/>
      <c r="H515"/>
      <c r="I515"/>
      <c r="J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</row>
    <row r="516" spans="2:32" s="1" customFormat="1" x14ac:dyDescent="0.3">
      <c r="B516"/>
      <c r="C516"/>
      <c r="D516"/>
      <c r="E516"/>
      <c r="F516"/>
      <c r="G516"/>
      <c r="H516"/>
      <c r="I516"/>
      <c r="J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</row>
    <row r="517" spans="2:32" s="1" customFormat="1" x14ac:dyDescent="0.3">
      <c r="B517"/>
      <c r="C517"/>
      <c r="D517"/>
      <c r="E517"/>
      <c r="F517"/>
      <c r="G517"/>
      <c r="H517"/>
      <c r="I517"/>
      <c r="J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</row>
    <row r="518" spans="2:32" s="1" customFormat="1" x14ac:dyDescent="0.3">
      <c r="B518"/>
      <c r="C518"/>
      <c r="D518"/>
      <c r="E518"/>
      <c r="F518"/>
      <c r="G518"/>
      <c r="H518"/>
      <c r="I518"/>
      <c r="J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</row>
    <row r="519" spans="2:32" s="1" customFormat="1" x14ac:dyDescent="0.3">
      <c r="B519"/>
      <c r="C519"/>
      <c r="D519"/>
      <c r="E519"/>
      <c r="F519"/>
      <c r="G519"/>
      <c r="H519"/>
      <c r="I519"/>
      <c r="J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</row>
    <row r="520" spans="2:32" s="1" customFormat="1" x14ac:dyDescent="0.3">
      <c r="B520"/>
      <c r="C520"/>
      <c r="D520"/>
      <c r="E520"/>
      <c r="F520"/>
      <c r="G520"/>
      <c r="H520"/>
      <c r="I520"/>
      <c r="J520"/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</row>
    <row r="521" spans="2:32" s="1" customFormat="1" x14ac:dyDescent="0.3">
      <c r="B521"/>
      <c r="C521"/>
      <c r="D521"/>
      <c r="E521"/>
      <c r="F521"/>
      <c r="G521"/>
      <c r="H521"/>
      <c r="I521"/>
      <c r="J521"/>
      <c r="M521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</row>
    <row r="522" spans="2:32" s="1" customFormat="1" x14ac:dyDescent="0.3">
      <c r="B522"/>
      <c r="C522"/>
      <c r="D522"/>
      <c r="E522"/>
      <c r="F522"/>
      <c r="G522"/>
      <c r="H522"/>
      <c r="I522"/>
      <c r="J522"/>
      <c r="M522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</row>
    <row r="523" spans="2:32" s="1" customFormat="1" x14ac:dyDescent="0.3">
      <c r="B523"/>
      <c r="C523"/>
      <c r="D523"/>
      <c r="E523"/>
      <c r="F523"/>
      <c r="G523"/>
      <c r="H523"/>
      <c r="I523"/>
      <c r="J523"/>
      <c r="M523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</row>
    <row r="524" spans="2:32" s="1" customFormat="1" x14ac:dyDescent="0.3">
      <c r="B524"/>
      <c r="C524"/>
      <c r="D524"/>
      <c r="E524"/>
      <c r="F524"/>
      <c r="G524"/>
      <c r="H524"/>
      <c r="I524"/>
      <c r="J524"/>
      <c r="M524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</row>
    <row r="525" spans="2:32" s="1" customFormat="1" x14ac:dyDescent="0.3">
      <c r="B525"/>
      <c r="C525"/>
      <c r="D525"/>
      <c r="E525"/>
      <c r="F525"/>
      <c r="G525"/>
      <c r="H525"/>
      <c r="I525"/>
      <c r="J525"/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</row>
    <row r="526" spans="2:32" s="1" customFormat="1" x14ac:dyDescent="0.3">
      <c r="B526"/>
      <c r="C526"/>
      <c r="D526"/>
      <c r="E526"/>
      <c r="F526"/>
      <c r="G526"/>
      <c r="H526"/>
      <c r="I526"/>
      <c r="J526"/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</row>
    <row r="527" spans="2:32" s="1" customFormat="1" x14ac:dyDescent="0.3">
      <c r="B527"/>
      <c r="C527"/>
      <c r="D527"/>
      <c r="E527"/>
      <c r="F527"/>
      <c r="G527"/>
      <c r="H527"/>
      <c r="I527"/>
      <c r="J527"/>
      <c r="M527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</row>
    <row r="528" spans="2:32" s="1" customFormat="1" x14ac:dyDescent="0.3">
      <c r="B528"/>
      <c r="C528"/>
      <c r="D528"/>
      <c r="E528"/>
      <c r="F528"/>
      <c r="G528"/>
      <c r="H528"/>
      <c r="I528"/>
      <c r="J528"/>
      <c r="M528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</row>
    <row r="529" spans="2:32" s="1" customFormat="1" x14ac:dyDescent="0.3">
      <c r="B529"/>
      <c r="C529"/>
      <c r="D529"/>
      <c r="E529"/>
      <c r="F529"/>
      <c r="G529"/>
      <c r="H529"/>
      <c r="I529"/>
      <c r="J529"/>
      <c r="M529"/>
      <c r="N529"/>
      <c r="O529"/>
      <c r="P529"/>
      <c r="Q529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</row>
    <row r="530" spans="2:32" s="1" customFormat="1" x14ac:dyDescent="0.3">
      <c r="B530"/>
      <c r="C530"/>
      <c r="D530"/>
      <c r="E530"/>
      <c r="F530"/>
      <c r="G530"/>
      <c r="H530"/>
      <c r="I530"/>
      <c r="J530"/>
      <c r="M530"/>
      <c r="N530"/>
      <c r="O530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</row>
    <row r="531" spans="2:32" s="1" customFormat="1" x14ac:dyDescent="0.3">
      <c r="B531"/>
      <c r="C531"/>
      <c r="D531"/>
      <c r="E531"/>
      <c r="F531"/>
      <c r="G531"/>
      <c r="H531"/>
      <c r="I531"/>
      <c r="J531"/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</row>
    <row r="532" spans="2:32" s="1" customFormat="1" x14ac:dyDescent="0.3">
      <c r="B532"/>
      <c r="C532"/>
      <c r="D532"/>
      <c r="E532"/>
      <c r="F532"/>
      <c r="G532"/>
      <c r="H532"/>
      <c r="I532"/>
      <c r="J532"/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  <c r="AA532"/>
      <c r="AB532"/>
      <c r="AC532"/>
      <c r="AD532"/>
      <c r="AE532"/>
      <c r="AF532"/>
    </row>
    <row r="533" spans="2:32" s="1" customFormat="1" x14ac:dyDescent="0.3">
      <c r="B533"/>
      <c r="C533"/>
      <c r="D533"/>
      <c r="E533"/>
      <c r="F533"/>
      <c r="G533"/>
      <c r="H533"/>
      <c r="I533"/>
      <c r="J533"/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  <c r="AA533"/>
      <c r="AB533"/>
      <c r="AC533"/>
      <c r="AD533"/>
      <c r="AE533"/>
      <c r="AF533"/>
    </row>
    <row r="534" spans="2:32" s="1" customFormat="1" x14ac:dyDescent="0.3">
      <c r="B534"/>
      <c r="C534"/>
      <c r="D534"/>
      <c r="E534"/>
      <c r="F534"/>
      <c r="G534"/>
      <c r="H534"/>
      <c r="I534"/>
      <c r="J534"/>
      <c r="M534"/>
      <c r="N534"/>
      <c r="O534"/>
      <c r="P534"/>
      <c r="Q534"/>
      <c r="R534"/>
      <c r="S534"/>
      <c r="T534"/>
      <c r="U534"/>
      <c r="V534"/>
      <c r="W534"/>
      <c r="X534"/>
      <c r="Y534"/>
      <c r="Z534"/>
      <c r="AA534"/>
      <c r="AB534"/>
      <c r="AC534"/>
      <c r="AD534"/>
      <c r="AE534"/>
      <c r="AF534"/>
    </row>
    <row r="535" spans="2:32" s="1" customFormat="1" x14ac:dyDescent="0.3">
      <c r="B535"/>
      <c r="C535"/>
      <c r="D535"/>
      <c r="E535"/>
      <c r="F535"/>
      <c r="G535"/>
      <c r="H535"/>
      <c r="I535"/>
      <c r="J535"/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</row>
    <row r="536" spans="2:32" s="1" customFormat="1" x14ac:dyDescent="0.3">
      <c r="B536"/>
      <c r="C536"/>
      <c r="D536"/>
      <c r="E536"/>
      <c r="F536"/>
      <c r="G536"/>
      <c r="H536"/>
      <c r="I536"/>
      <c r="J536"/>
      <c r="M536"/>
      <c r="N536"/>
      <c r="O536"/>
      <c r="P536"/>
      <c r="Q536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</row>
    <row r="537" spans="2:32" s="1" customFormat="1" x14ac:dyDescent="0.3">
      <c r="B537"/>
      <c r="C537"/>
      <c r="D537"/>
      <c r="E537"/>
      <c r="F537"/>
      <c r="G537"/>
      <c r="H537"/>
      <c r="I537"/>
      <c r="J537"/>
      <c r="M537"/>
      <c r="N537"/>
      <c r="O537"/>
      <c r="P537"/>
      <c r="Q537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</row>
    <row r="538" spans="2:32" s="1" customFormat="1" x14ac:dyDescent="0.3">
      <c r="B538"/>
      <c r="C538"/>
      <c r="D538"/>
      <c r="E538"/>
      <c r="F538"/>
      <c r="G538"/>
      <c r="H538"/>
      <c r="I538"/>
      <c r="J538"/>
      <c r="M538"/>
      <c r="N538"/>
      <c r="O538"/>
      <c r="P538"/>
      <c r="Q538"/>
      <c r="R538"/>
      <c r="S538"/>
      <c r="T538"/>
      <c r="U538"/>
      <c r="V538"/>
      <c r="W538"/>
      <c r="X538"/>
      <c r="Y538"/>
      <c r="Z538"/>
      <c r="AA538"/>
      <c r="AB538"/>
      <c r="AC538"/>
      <c r="AD538"/>
      <c r="AE538"/>
      <c r="AF538"/>
    </row>
    <row r="539" spans="2:32" s="1" customFormat="1" x14ac:dyDescent="0.3">
      <c r="B539"/>
      <c r="C539"/>
      <c r="D539"/>
      <c r="E539"/>
      <c r="F539"/>
      <c r="G539"/>
      <c r="H539"/>
      <c r="I539"/>
      <c r="J539"/>
      <c r="M539"/>
      <c r="N539"/>
      <c r="O539"/>
      <c r="P539"/>
      <c r="Q539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</row>
    <row r="540" spans="2:32" s="1" customFormat="1" x14ac:dyDescent="0.3">
      <c r="B540"/>
      <c r="C540"/>
      <c r="D540"/>
      <c r="E540"/>
      <c r="F540"/>
      <c r="G540"/>
      <c r="H540"/>
      <c r="I540"/>
      <c r="J540"/>
      <c r="M540"/>
      <c r="N540"/>
      <c r="O540"/>
      <c r="P540"/>
      <c r="Q540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</row>
    <row r="541" spans="2:32" s="1" customFormat="1" x14ac:dyDescent="0.3">
      <c r="B541"/>
      <c r="C541"/>
      <c r="D541"/>
      <c r="E541"/>
      <c r="F541"/>
      <c r="G541"/>
      <c r="H541"/>
      <c r="I541"/>
      <c r="J541"/>
      <c r="M541"/>
      <c r="N541"/>
      <c r="O541"/>
      <c r="P541"/>
      <c r="Q54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</row>
    <row r="542" spans="2:32" s="1" customFormat="1" x14ac:dyDescent="0.3">
      <c r="B542"/>
      <c r="C542"/>
      <c r="D542"/>
      <c r="E542"/>
      <c r="F542"/>
      <c r="G542"/>
      <c r="H542"/>
      <c r="I542"/>
      <c r="J542"/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</row>
    <row r="543" spans="2:32" s="1" customFormat="1" x14ac:dyDescent="0.3">
      <c r="B543"/>
      <c r="C543"/>
      <c r="D543"/>
      <c r="E543"/>
      <c r="F543"/>
      <c r="G543"/>
      <c r="H543"/>
      <c r="I543"/>
      <c r="J543"/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</row>
    <row r="544" spans="2:32" s="1" customFormat="1" x14ac:dyDescent="0.3">
      <c r="B544"/>
      <c r="C544"/>
      <c r="D544"/>
      <c r="E544"/>
      <c r="F544"/>
      <c r="G544"/>
      <c r="H544"/>
      <c r="I544"/>
      <c r="J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</row>
    <row r="545" spans="2:32" s="1" customFormat="1" x14ac:dyDescent="0.3">
      <c r="B545"/>
      <c r="C545"/>
      <c r="D545"/>
      <c r="E545"/>
      <c r="F545"/>
      <c r="G545"/>
      <c r="H545"/>
      <c r="I545"/>
      <c r="J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</row>
    <row r="546" spans="2:32" s="1" customFormat="1" x14ac:dyDescent="0.3">
      <c r="B546"/>
      <c r="C546"/>
      <c r="D546"/>
      <c r="E546"/>
      <c r="F546"/>
      <c r="G546"/>
      <c r="H546"/>
      <c r="I546"/>
      <c r="J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</row>
    <row r="547" spans="2:32" s="1" customFormat="1" x14ac:dyDescent="0.3">
      <c r="B547"/>
      <c r="C547"/>
      <c r="D547"/>
      <c r="E547"/>
      <c r="F547"/>
      <c r="G547"/>
      <c r="H547"/>
      <c r="I547"/>
      <c r="J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</row>
    <row r="548" spans="2:32" s="1" customFormat="1" x14ac:dyDescent="0.3">
      <c r="B548"/>
      <c r="C548"/>
      <c r="D548"/>
      <c r="E548"/>
      <c r="F548"/>
      <c r="G548"/>
      <c r="H548"/>
      <c r="I548"/>
      <c r="J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</row>
    <row r="549" spans="2:32" s="1" customFormat="1" x14ac:dyDescent="0.3">
      <c r="B549"/>
      <c r="C549"/>
      <c r="D549"/>
      <c r="E549"/>
      <c r="F549"/>
      <c r="G549"/>
      <c r="H549"/>
      <c r="I549"/>
      <c r="J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</row>
    <row r="550" spans="2:32" s="1" customFormat="1" x14ac:dyDescent="0.3">
      <c r="B550"/>
      <c r="C550"/>
      <c r="D550"/>
      <c r="E550"/>
      <c r="F550"/>
      <c r="G550"/>
      <c r="H550"/>
      <c r="I550"/>
      <c r="J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</row>
    <row r="551" spans="2:32" s="1" customFormat="1" x14ac:dyDescent="0.3">
      <c r="B551"/>
      <c r="C551"/>
      <c r="D551"/>
      <c r="E551"/>
      <c r="F551"/>
      <c r="G551"/>
      <c r="H551"/>
      <c r="I551"/>
      <c r="J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</row>
    <row r="552" spans="2:32" s="1" customFormat="1" x14ac:dyDescent="0.3">
      <c r="B552"/>
      <c r="C552"/>
      <c r="D552"/>
      <c r="E552"/>
      <c r="F552"/>
      <c r="G552"/>
      <c r="H552"/>
      <c r="I552"/>
      <c r="J552"/>
      <c r="M552"/>
      <c r="N552"/>
      <c r="O552"/>
      <c r="P552"/>
      <c r="Q552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</row>
    <row r="553" spans="2:32" s="1" customFormat="1" x14ac:dyDescent="0.3">
      <c r="B553"/>
      <c r="C553"/>
      <c r="D553"/>
      <c r="E553"/>
      <c r="F553"/>
      <c r="G553"/>
      <c r="H553"/>
      <c r="I553"/>
      <c r="J553"/>
      <c r="M553"/>
      <c r="N553"/>
      <c r="O553"/>
      <c r="P553"/>
      <c r="Q553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</row>
    <row r="554" spans="2:32" s="1" customFormat="1" x14ac:dyDescent="0.3">
      <c r="B554"/>
      <c r="C554"/>
      <c r="D554"/>
      <c r="E554"/>
      <c r="F554"/>
      <c r="G554"/>
      <c r="H554"/>
      <c r="I554"/>
      <c r="J554"/>
      <c r="M554"/>
      <c r="N554"/>
      <c r="O554"/>
      <c r="P554"/>
      <c r="Q554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</row>
    <row r="555" spans="2:32" s="1" customFormat="1" x14ac:dyDescent="0.3">
      <c r="B555"/>
      <c r="C555"/>
      <c r="D555"/>
      <c r="E555"/>
      <c r="F555"/>
      <c r="G555"/>
      <c r="H555"/>
      <c r="I555"/>
      <c r="J555"/>
      <c r="M555"/>
      <c r="N555"/>
      <c r="O555"/>
      <c r="P555"/>
      <c r="Q555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</row>
    <row r="556" spans="2:32" s="1" customFormat="1" x14ac:dyDescent="0.3">
      <c r="B556"/>
      <c r="C556"/>
      <c r="D556"/>
      <c r="E556"/>
      <c r="F556"/>
      <c r="G556"/>
      <c r="H556"/>
      <c r="I556"/>
      <c r="J556"/>
      <c r="M556"/>
      <c r="N556"/>
      <c r="O556"/>
      <c r="P556"/>
      <c r="Q556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</row>
    <row r="557" spans="2:32" s="1" customFormat="1" x14ac:dyDescent="0.3">
      <c r="B557"/>
      <c r="C557"/>
      <c r="D557"/>
      <c r="E557"/>
      <c r="F557"/>
      <c r="G557"/>
      <c r="H557"/>
      <c r="I557"/>
      <c r="J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</row>
    <row r="558" spans="2:32" s="1" customFormat="1" x14ac:dyDescent="0.3">
      <c r="B558"/>
      <c r="C558"/>
      <c r="D558"/>
      <c r="E558"/>
      <c r="F558"/>
      <c r="G558"/>
      <c r="H558"/>
      <c r="I558"/>
      <c r="J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</row>
    <row r="559" spans="2:32" s="1" customFormat="1" x14ac:dyDescent="0.3">
      <c r="B559"/>
      <c r="C559"/>
      <c r="D559"/>
      <c r="E559"/>
      <c r="F559"/>
      <c r="G559"/>
      <c r="H559"/>
      <c r="I559"/>
      <c r="J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</row>
    <row r="560" spans="2:32" s="1" customFormat="1" x14ac:dyDescent="0.3">
      <c r="B560"/>
      <c r="C560"/>
      <c r="D560"/>
      <c r="E560"/>
      <c r="F560"/>
      <c r="G560"/>
      <c r="H560"/>
      <c r="I560"/>
      <c r="J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</row>
    <row r="561" spans="2:32" s="1" customFormat="1" x14ac:dyDescent="0.3">
      <c r="B561"/>
      <c r="C561"/>
      <c r="D561"/>
      <c r="E561"/>
      <c r="F561"/>
      <c r="G561"/>
      <c r="H561"/>
      <c r="I561"/>
      <c r="J561"/>
      <c r="M561"/>
      <c r="N561"/>
      <c r="O561"/>
      <c r="P561"/>
      <c r="Q561"/>
      <c r="R561"/>
      <c r="S561"/>
      <c r="T561"/>
      <c r="U561"/>
      <c r="V561"/>
      <c r="W561"/>
      <c r="X561"/>
      <c r="Y561"/>
      <c r="Z561"/>
      <c r="AA561"/>
      <c r="AB561"/>
      <c r="AC561"/>
      <c r="AD561"/>
      <c r="AE561"/>
      <c r="AF561"/>
    </row>
    <row r="562" spans="2:32" s="1" customFormat="1" x14ac:dyDescent="0.3">
      <c r="B562"/>
      <c r="C562"/>
      <c r="D562"/>
      <c r="E562"/>
      <c r="F562"/>
      <c r="G562"/>
      <c r="H562"/>
      <c r="I562"/>
      <c r="J562"/>
      <c r="M562"/>
      <c r="N562"/>
      <c r="O562"/>
      <c r="P562"/>
      <c r="Q562"/>
      <c r="R562"/>
      <c r="S562"/>
      <c r="T562"/>
      <c r="U562"/>
      <c r="V562"/>
      <c r="W562"/>
      <c r="X562"/>
      <c r="Y562"/>
      <c r="Z562"/>
      <c r="AA562"/>
      <c r="AB562"/>
      <c r="AC562"/>
      <c r="AD562"/>
      <c r="AE562"/>
      <c r="AF562"/>
    </row>
    <row r="563" spans="2:32" s="1" customFormat="1" x14ac:dyDescent="0.3">
      <c r="B563"/>
      <c r="C563"/>
      <c r="D563"/>
      <c r="E563"/>
      <c r="F563"/>
      <c r="G563"/>
      <c r="H563"/>
      <c r="I563"/>
      <c r="J563"/>
      <c r="M563"/>
      <c r="N563"/>
      <c r="O563"/>
      <c r="P563"/>
      <c r="Q563"/>
      <c r="R563"/>
      <c r="S563"/>
      <c r="T563"/>
      <c r="U563"/>
      <c r="V563"/>
      <c r="W563"/>
      <c r="X563"/>
      <c r="Y563"/>
      <c r="Z563"/>
      <c r="AA563"/>
      <c r="AB563"/>
      <c r="AC563"/>
      <c r="AD563"/>
      <c r="AE563"/>
      <c r="AF563"/>
    </row>
    <row r="564" spans="2:32" s="1" customFormat="1" x14ac:dyDescent="0.3">
      <c r="B564"/>
      <c r="C564"/>
      <c r="D564"/>
      <c r="E564"/>
      <c r="F564"/>
      <c r="G564"/>
      <c r="H564"/>
      <c r="I564"/>
      <c r="J564"/>
      <c r="M564"/>
      <c r="N564"/>
      <c r="O564"/>
      <c r="P564"/>
      <c r="Q564"/>
      <c r="R564"/>
      <c r="S564"/>
      <c r="T564"/>
      <c r="U564"/>
      <c r="V564"/>
      <c r="W564"/>
      <c r="X564"/>
      <c r="Y564"/>
      <c r="Z564"/>
      <c r="AA564"/>
      <c r="AB564"/>
      <c r="AC564"/>
      <c r="AD564"/>
      <c r="AE564"/>
      <c r="AF564"/>
    </row>
    <row r="565" spans="2:32" s="1" customFormat="1" x14ac:dyDescent="0.3">
      <c r="B565"/>
      <c r="C565"/>
      <c r="D565"/>
      <c r="E565"/>
      <c r="F565"/>
      <c r="G565"/>
      <c r="H565"/>
      <c r="I565"/>
      <c r="J565"/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A565"/>
      <c r="AB565"/>
      <c r="AC565"/>
      <c r="AD565"/>
      <c r="AE565"/>
      <c r="AF565"/>
    </row>
    <row r="566" spans="2:32" s="1" customFormat="1" x14ac:dyDescent="0.3">
      <c r="B566"/>
      <c r="C566"/>
      <c r="D566"/>
      <c r="E566"/>
      <c r="F566"/>
      <c r="G566"/>
      <c r="H566"/>
      <c r="I566"/>
      <c r="J566"/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  <c r="AA566"/>
      <c r="AB566"/>
      <c r="AC566"/>
      <c r="AD566"/>
      <c r="AE566"/>
      <c r="AF566"/>
    </row>
    <row r="567" spans="2:32" s="1" customFormat="1" x14ac:dyDescent="0.3">
      <c r="B567"/>
      <c r="C567"/>
      <c r="D567"/>
      <c r="E567"/>
      <c r="F567"/>
      <c r="G567"/>
      <c r="H567"/>
      <c r="I567"/>
      <c r="J567"/>
      <c r="M567"/>
      <c r="N567"/>
      <c r="O567"/>
      <c r="P567"/>
      <c r="Q567"/>
      <c r="R567"/>
      <c r="S567"/>
      <c r="T567"/>
      <c r="U567"/>
      <c r="V567"/>
      <c r="W567"/>
      <c r="X567"/>
      <c r="Y567"/>
      <c r="Z567"/>
      <c r="AA567"/>
      <c r="AB567"/>
      <c r="AC567"/>
      <c r="AD567"/>
      <c r="AE567"/>
      <c r="AF567"/>
    </row>
    <row r="568" spans="2:32" s="1" customFormat="1" x14ac:dyDescent="0.3">
      <c r="B568"/>
      <c r="C568"/>
      <c r="D568"/>
      <c r="E568"/>
      <c r="F568"/>
      <c r="G568"/>
      <c r="H568"/>
      <c r="I568"/>
      <c r="J568"/>
      <c r="M568"/>
      <c r="N568"/>
      <c r="O568"/>
      <c r="P568"/>
      <c r="Q568"/>
      <c r="R568"/>
      <c r="S568"/>
      <c r="T568"/>
      <c r="U568"/>
      <c r="V568"/>
      <c r="W568"/>
      <c r="X568"/>
      <c r="Y568"/>
      <c r="Z568"/>
      <c r="AA568"/>
      <c r="AB568"/>
      <c r="AC568"/>
      <c r="AD568"/>
      <c r="AE568"/>
      <c r="AF568"/>
    </row>
    <row r="569" spans="2:32" s="1" customFormat="1" x14ac:dyDescent="0.3">
      <c r="B569"/>
      <c r="C569"/>
      <c r="D569"/>
      <c r="E569"/>
      <c r="F569"/>
      <c r="G569"/>
      <c r="H569"/>
      <c r="I569"/>
      <c r="J569"/>
      <c r="M569"/>
      <c r="N569"/>
      <c r="O569"/>
      <c r="P569"/>
      <c r="Q569"/>
      <c r="R569"/>
      <c r="S569"/>
      <c r="T569"/>
      <c r="U569"/>
      <c r="V569"/>
      <c r="W569"/>
      <c r="X569"/>
      <c r="Y569"/>
      <c r="Z569"/>
      <c r="AA569"/>
      <c r="AB569"/>
      <c r="AC569"/>
      <c r="AD569"/>
      <c r="AE569"/>
      <c r="AF569"/>
    </row>
    <row r="570" spans="2:32" s="1" customFormat="1" x14ac:dyDescent="0.3">
      <c r="B570"/>
      <c r="C570"/>
      <c r="D570"/>
      <c r="E570"/>
      <c r="F570"/>
      <c r="G570"/>
      <c r="H570"/>
      <c r="I570"/>
      <c r="J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</row>
    <row r="571" spans="2:32" s="1" customFormat="1" x14ac:dyDescent="0.3">
      <c r="B571"/>
      <c r="C571"/>
      <c r="D571"/>
      <c r="E571"/>
      <c r="F571"/>
      <c r="G571"/>
      <c r="H571"/>
      <c r="I571"/>
      <c r="J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</row>
    <row r="572" spans="2:32" s="1" customFormat="1" x14ac:dyDescent="0.3">
      <c r="B572"/>
      <c r="C572"/>
      <c r="D572"/>
      <c r="E572"/>
      <c r="F572"/>
      <c r="G572"/>
      <c r="H572"/>
      <c r="I572"/>
      <c r="J572"/>
      <c r="M572"/>
      <c r="N572"/>
      <c r="O572"/>
      <c r="P572"/>
      <c r="Q572"/>
      <c r="R572"/>
      <c r="S572"/>
      <c r="T572"/>
      <c r="U572"/>
      <c r="V572"/>
      <c r="W572"/>
      <c r="X572"/>
      <c r="Y572"/>
      <c r="Z572"/>
      <c r="AA572"/>
      <c r="AB572"/>
      <c r="AC572"/>
      <c r="AD572"/>
      <c r="AE572"/>
      <c r="AF572"/>
    </row>
    <row r="573" spans="2:32" s="1" customFormat="1" x14ac:dyDescent="0.3">
      <c r="B573"/>
      <c r="C573"/>
      <c r="D573"/>
      <c r="E573"/>
      <c r="F573"/>
      <c r="G573"/>
      <c r="H573"/>
      <c r="I573"/>
      <c r="J573"/>
      <c r="M573"/>
      <c r="N573"/>
      <c r="O573"/>
      <c r="P573"/>
      <c r="Q573"/>
      <c r="R573"/>
      <c r="S573"/>
      <c r="T573"/>
      <c r="U573"/>
      <c r="V573"/>
      <c r="W573"/>
      <c r="X573"/>
      <c r="Y573"/>
      <c r="Z573"/>
      <c r="AA573"/>
      <c r="AB573"/>
      <c r="AC573"/>
      <c r="AD573"/>
      <c r="AE573"/>
      <c r="AF573"/>
    </row>
    <row r="574" spans="2:32" s="1" customFormat="1" x14ac:dyDescent="0.3">
      <c r="B574"/>
      <c r="C574"/>
      <c r="D574"/>
      <c r="E574"/>
      <c r="F574"/>
      <c r="G574"/>
      <c r="H574"/>
      <c r="I574"/>
      <c r="J574"/>
      <c r="M574"/>
      <c r="N574"/>
      <c r="O574"/>
      <c r="P574"/>
      <c r="Q574"/>
      <c r="R574"/>
      <c r="S574"/>
      <c r="T574"/>
      <c r="U574"/>
      <c r="V574"/>
      <c r="W574"/>
      <c r="X574"/>
      <c r="Y574"/>
      <c r="Z574"/>
      <c r="AA574"/>
      <c r="AB574"/>
      <c r="AC574"/>
      <c r="AD574"/>
      <c r="AE574"/>
      <c r="AF574"/>
    </row>
    <row r="575" spans="2:32" s="1" customFormat="1" x14ac:dyDescent="0.3">
      <c r="B575"/>
      <c r="C575"/>
      <c r="D575"/>
      <c r="E575"/>
      <c r="F575"/>
      <c r="G575"/>
      <c r="H575"/>
      <c r="I575"/>
      <c r="J575"/>
      <c r="M575"/>
      <c r="N575"/>
      <c r="O575"/>
      <c r="P575"/>
      <c r="Q575"/>
      <c r="R575"/>
      <c r="S575"/>
      <c r="T575"/>
      <c r="U575"/>
      <c r="V575"/>
      <c r="W575"/>
      <c r="X575"/>
      <c r="Y575"/>
      <c r="Z575"/>
      <c r="AA575"/>
      <c r="AB575"/>
      <c r="AC575"/>
      <c r="AD575"/>
      <c r="AE575"/>
      <c r="AF575"/>
    </row>
    <row r="576" spans="2:32" s="1" customFormat="1" x14ac:dyDescent="0.3">
      <c r="B576"/>
      <c r="C576"/>
      <c r="D576"/>
      <c r="E576"/>
      <c r="F576"/>
      <c r="G576"/>
      <c r="H576"/>
      <c r="I576"/>
      <c r="J576"/>
      <c r="M576"/>
      <c r="N576"/>
      <c r="O576"/>
      <c r="P576"/>
      <c r="Q576"/>
      <c r="R576"/>
      <c r="S576"/>
      <c r="T576"/>
      <c r="U576"/>
      <c r="V576"/>
      <c r="W576"/>
      <c r="X576"/>
      <c r="Y576"/>
      <c r="Z576"/>
      <c r="AA576"/>
      <c r="AB576"/>
      <c r="AC576"/>
      <c r="AD576"/>
      <c r="AE576"/>
      <c r="AF576"/>
    </row>
    <row r="577" spans="2:32" s="1" customFormat="1" x14ac:dyDescent="0.3">
      <c r="B577"/>
      <c r="C577"/>
      <c r="D577"/>
      <c r="E577"/>
      <c r="F577"/>
      <c r="G577"/>
      <c r="H577"/>
      <c r="I577"/>
      <c r="J577"/>
      <c r="M577"/>
      <c r="N577"/>
      <c r="O577"/>
      <c r="P577"/>
      <c r="Q577"/>
      <c r="R577"/>
      <c r="S577"/>
      <c r="T577"/>
      <c r="U577"/>
      <c r="V577"/>
      <c r="W577"/>
      <c r="X577"/>
      <c r="Y577"/>
      <c r="Z577"/>
      <c r="AA577"/>
      <c r="AB577"/>
      <c r="AC577"/>
      <c r="AD577"/>
      <c r="AE577"/>
      <c r="AF577"/>
    </row>
    <row r="578" spans="2:32" s="1" customFormat="1" x14ac:dyDescent="0.3">
      <c r="B578"/>
      <c r="C578"/>
      <c r="D578"/>
      <c r="E578"/>
      <c r="F578"/>
      <c r="G578"/>
      <c r="H578"/>
      <c r="I578"/>
      <c r="J578"/>
      <c r="M578"/>
      <c r="N578"/>
      <c r="O578"/>
      <c r="P578"/>
      <c r="Q578"/>
      <c r="R578"/>
      <c r="S578"/>
      <c r="T578"/>
      <c r="U578"/>
      <c r="V578"/>
      <c r="W578"/>
      <c r="X578"/>
      <c r="Y578"/>
      <c r="Z578"/>
      <c r="AA578"/>
      <c r="AB578"/>
      <c r="AC578"/>
      <c r="AD578"/>
      <c r="AE578"/>
      <c r="AF578"/>
    </row>
    <row r="579" spans="2:32" s="1" customFormat="1" x14ac:dyDescent="0.3">
      <c r="B579"/>
      <c r="C579"/>
      <c r="D579"/>
      <c r="E579"/>
      <c r="F579"/>
      <c r="G579"/>
      <c r="H579"/>
      <c r="I579"/>
      <c r="J579"/>
      <c r="M579"/>
      <c r="N579"/>
      <c r="O579"/>
      <c r="P579"/>
      <c r="Q579"/>
      <c r="R579"/>
      <c r="S579"/>
      <c r="T579"/>
      <c r="U579"/>
      <c r="V579"/>
      <c r="W579"/>
      <c r="X579"/>
      <c r="Y579"/>
      <c r="Z579"/>
      <c r="AA579"/>
      <c r="AB579"/>
      <c r="AC579"/>
      <c r="AD579"/>
      <c r="AE579"/>
      <c r="AF579"/>
    </row>
    <row r="580" spans="2:32" s="1" customFormat="1" x14ac:dyDescent="0.3">
      <c r="B580"/>
      <c r="C580"/>
      <c r="D580"/>
      <c r="E580"/>
      <c r="F580"/>
      <c r="G580"/>
      <c r="H580"/>
      <c r="I580"/>
      <c r="J580"/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A580"/>
      <c r="AB580"/>
      <c r="AC580"/>
      <c r="AD580"/>
      <c r="AE580"/>
      <c r="AF580"/>
    </row>
    <row r="581" spans="2:32" s="1" customFormat="1" x14ac:dyDescent="0.3">
      <c r="B581"/>
      <c r="C581"/>
      <c r="D581"/>
      <c r="E581"/>
      <c r="F581"/>
      <c r="G581"/>
      <c r="H581"/>
      <c r="I581"/>
      <c r="J581"/>
      <c r="M581"/>
      <c r="N581"/>
      <c r="O581"/>
      <c r="P581"/>
      <c r="Q581"/>
      <c r="R581"/>
      <c r="S581"/>
      <c r="T581"/>
      <c r="U581"/>
      <c r="V581"/>
      <c r="W581"/>
      <c r="X581"/>
      <c r="Y581"/>
      <c r="Z581"/>
      <c r="AA581"/>
      <c r="AB581"/>
      <c r="AC581"/>
      <c r="AD581"/>
      <c r="AE581"/>
      <c r="AF581"/>
    </row>
    <row r="582" spans="2:32" s="1" customFormat="1" x14ac:dyDescent="0.3">
      <c r="B582"/>
      <c r="C582"/>
      <c r="D582"/>
      <c r="E582"/>
      <c r="F582"/>
      <c r="G582"/>
      <c r="H582"/>
      <c r="I582"/>
      <c r="J582"/>
      <c r="M582"/>
      <c r="N582"/>
      <c r="O582"/>
      <c r="P582"/>
      <c r="Q582"/>
      <c r="R582"/>
      <c r="S582"/>
      <c r="T582"/>
      <c r="U582"/>
      <c r="V582"/>
      <c r="W582"/>
      <c r="X582"/>
      <c r="Y582"/>
      <c r="Z582"/>
      <c r="AA582"/>
      <c r="AB582"/>
      <c r="AC582"/>
      <c r="AD582"/>
      <c r="AE582"/>
      <c r="AF582"/>
    </row>
    <row r="583" spans="2:32" s="1" customFormat="1" x14ac:dyDescent="0.3">
      <c r="B583"/>
      <c r="C583"/>
      <c r="D583"/>
      <c r="E583"/>
      <c r="F583"/>
      <c r="G583"/>
      <c r="H583"/>
      <c r="I583"/>
      <c r="J583"/>
      <c r="M583"/>
      <c r="N583"/>
      <c r="O583"/>
      <c r="P583"/>
      <c r="Q583"/>
      <c r="R583"/>
      <c r="S583"/>
      <c r="T583"/>
      <c r="U583"/>
      <c r="V583"/>
      <c r="W583"/>
      <c r="X583"/>
      <c r="Y583"/>
      <c r="Z583"/>
      <c r="AA583"/>
      <c r="AB583"/>
      <c r="AC583"/>
      <c r="AD583"/>
      <c r="AE583"/>
      <c r="AF583"/>
    </row>
    <row r="584" spans="2:32" s="1" customFormat="1" x14ac:dyDescent="0.3">
      <c r="B584"/>
      <c r="C584"/>
      <c r="D584"/>
      <c r="E584"/>
      <c r="F584"/>
      <c r="G584"/>
      <c r="H584"/>
      <c r="I584"/>
      <c r="J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</row>
    <row r="585" spans="2:32" s="1" customFormat="1" x14ac:dyDescent="0.3">
      <c r="B585"/>
      <c r="C585"/>
      <c r="D585"/>
      <c r="E585"/>
      <c r="F585"/>
      <c r="G585"/>
      <c r="H585"/>
      <c r="I585"/>
      <c r="J585"/>
      <c r="M585"/>
      <c r="N585"/>
      <c r="O585"/>
      <c r="P585"/>
      <c r="Q585"/>
      <c r="R585"/>
      <c r="S585"/>
      <c r="T585"/>
      <c r="U585"/>
      <c r="V585"/>
      <c r="W585"/>
      <c r="X585"/>
      <c r="Y585"/>
      <c r="Z585"/>
      <c r="AA585"/>
      <c r="AB585"/>
      <c r="AC585"/>
      <c r="AD585"/>
      <c r="AE585"/>
      <c r="AF585"/>
    </row>
    <row r="586" spans="2:32" s="1" customFormat="1" x14ac:dyDescent="0.3">
      <c r="B586"/>
      <c r="C586"/>
      <c r="D586"/>
      <c r="E586"/>
      <c r="F586"/>
      <c r="G586"/>
      <c r="H586"/>
      <c r="I586"/>
      <c r="J586"/>
      <c r="M586"/>
      <c r="N586"/>
      <c r="O586"/>
      <c r="P586"/>
      <c r="Q586"/>
      <c r="R586"/>
      <c r="S586"/>
      <c r="T586"/>
      <c r="U586"/>
      <c r="V586"/>
      <c r="W586"/>
      <c r="X586"/>
      <c r="Y586"/>
      <c r="Z586"/>
      <c r="AA586"/>
      <c r="AB586"/>
      <c r="AC586"/>
      <c r="AD586"/>
      <c r="AE586"/>
      <c r="AF586"/>
    </row>
    <row r="587" spans="2:32" s="1" customFormat="1" x14ac:dyDescent="0.3">
      <c r="B587"/>
      <c r="C587"/>
      <c r="D587"/>
      <c r="E587"/>
      <c r="F587"/>
      <c r="G587"/>
      <c r="H587"/>
      <c r="I587"/>
      <c r="J587"/>
      <c r="M587"/>
      <c r="N587"/>
      <c r="O587"/>
      <c r="P587"/>
      <c r="Q587"/>
      <c r="R587"/>
      <c r="S587"/>
      <c r="T587"/>
      <c r="U587"/>
      <c r="V587"/>
      <c r="W587"/>
      <c r="X587"/>
      <c r="Y587"/>
      <c r="Z587"/>
      <c r="AA587"/>
      <c r="AB587"/>
      <c r="AC587"/>
      <c r="AD587"/>
      <c r="AE587"/>
      <c r="AF587"/>
    </row>
    <row r="588" spans="2:32" s="1" customFormat="1" x14ac:dyDescent="0.3">
      <c r="B588"/>
      <c r="C588"/>
      <c r="D588"/>
      <c r="E588"/>
      <c r="F588"/>
      <c r="G588"/>
      <c r="H588"/>
      <c r="I588"/>
      <c r="J588"/>
      <c r="M588"/>
      <c r="N588"/>
      <c r="O588"/>
      <c r="P588"/>
      <c r="Q588"/>
      <c r="R588"/>
      <c r="S588"/>
      <c r="T588"/>
      <c r="U588"/>
      <c r="V588"/>
      <c r="W588"/>
      <c r="X588"/>
      <c r="Y588"/>
      <c r="Z588"/>
      <c r="AA588"/>
      <c r="AB588"/>
      <c r="AC588"/>
      <c r="AD588"/>
      <c r="AE588"/>
      <c r="AF588"/>
    </row>
    <row r="589" spans="2:32" s="1" customFormat="1" x14ac:dyDescent="0.3">
      <c r="B589"/>
      <c r="C589"/>
      <c r="D589"/>
      <c r="E589"/>
      <c r="F589"/>
      <c r="G589"/>
      <c r="H589"/>
      <c r="I589"/>
      <c r="J589"/>
      <c r="M589"/>
      <c r="N589"/>
      <c r="O589"/>
      <c r="P589"/>
      <c r="Q589"/>
      <c r="R589"/>
      <c r="S589"/>
      <c r="T589"/>
      <c r="U589"/>
      <c r="V589"/>
      <c r="W589"/>
      <c r="X589"/>
      <c r="Y589"/>
      <c r="Z589"/>
      <c r="AA589"/>
      <c r="AB589"/>
      <c r="AC589"/>
      <c r="AD589"/>
      <c r="AE589"/>
      <c r="AF589"/>
    </row>
    <row r="590" spans="2:32" s="1" customFormat="1" x14ac:dyDescent="0.3">
      <c r="B590"/>
      <c r="C590"/>
      <c r="D590"/>
      <c r="E590"/>
      <c r="F590"/>
      <c r="G590"/>
      <c r="H590"/>
      <c r="I590"/>
      <c r="J590"/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  <c r="AA590"/>
      <c r="AB590"/>
      <c r="AC590"/>
      <c r="AD590"/>
      <c r="AE590"/>
      <c r="AF590"/>
    </row>
  </sheetData>
  <mergeCells count="64">
    <mergeCell ref="D65:E65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32:C32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E5:E6"/>
    <mergeCell ref="AC5:AC6"/>
    <mergeCell ref="B7:C7"/>
    <mergeCell ref="T5:T6"/>
    <mergeCell ref="U5:U6"/>
    <mergeCell ref="H5:H6"/>
    <mergeCell ref="F5:F6"/>
    <mergeCell ref="G5:G6"/>
    <mergeCell ref="V5:V6"/>
    <mergeCell ref="W5:AA5"/>
    <mergeCell ref="AB5:AB6"/>
    <mergeCell ref="Q5:Q6"/>
    <mergeCell ref="AD5:AD6"/>
    <mergeCell ref="AE5:AE6"/>
    <mergeCell ref="AF5:AF6"/>
    <mergeCell ref="B8:C8"/>
    <mergeCell ref="O5:O6"/>
    <mergeCell ref="P5:P6"/>
    <mergeCell ref="R5:R6"/>
    <mergeCell ref="S5:S6"/>
    <mergeCell ref="I5:I6"/>
    <mergeCell ref="J5:J6"/>
    <mergeCell ref="K5:K6"/>
    <mergeCell ref="L5:L6"/>
    <mergeCell ref="M5:M6"/>
    <mergeCell ref="N5:N6"/>
    <mergeCell ref="B5:C6"/>
    <mergeCell ref="D5:D6"/>
  </mergeCells>
  <pageMargins left="0.15748031496062992" right="0.15748031496062992" top="0.74803149606299213" bottom="0.27559055118110237" header="0.31496062992125984" footer="0.31496062992125984"/>
  <pageSetup paperSize="9" scale="5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пер.полн.2024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2023-10-23T13:42:22Z</dcterms:modified>
</cp:coreProperties>
</file>