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доходы" sheetId="1" r:id="rId1"/>
    <sheet name="расходы" sheetId="2" r:id="rId2"/>
    <sheet name="Лист3" sheetId="3" r:id="rId3"/>
  </sheets>
  <definedNames>
    <definedName name="_xlnm.Print_Titles" localSheetId="0">доходы!$3:$4</definedName>
    <definedName name="_xlnm.Print_Titles" localSheetId="1">расходы!$3:$4</definedName>
  </definedNames>
  <calcPr calcId="144525"/>
</workbook>
</file>

<file path=xl/calcChain.xml><?xml version="1.0" encoding="utf-8"?>
<calcChain xmlns="http://schemas.openxmlformats.org/spreadsheetml/2006/main">
  <c r="T62" i="2" l="1"/>
  <c r="S62" i="2"/>
  <c r="P62" i="2"/>
  <c r="O62" i="2"/>
  <c r="R16" i="2" l="1"/>
  <c r="U55" i="2" l="1"/>
  <c r="U11" i="2"/>
  <c r="Q11" i="2"/>
  <c r="Q55" i="2"/>
  <c r="M32" i="2"/>
  <c r="M55" i="2"/>
  <c r="M15" i="2"/>
  <c r="M11" i="2"/>
  <c r="T37" i="2" l="1"/>
  <c r="S37" i="2"/>
  <c r="K37" i="2"/>
  <c r="L37" i="2"/>
  <c r="O37" i="2"/>
  <c r="P37" i="2"/>
  <c r="V37" i="2"/>
  <c r="O9" i="2" l="1"/>
  <c r="N60" i="1" l="1"/>
  <c r="H48" i="1" l="1"/>
  <c r="L51" i="2" l="1"/>
  <c r="K51" i="2"/>
  <c r="S51" i="2"/>
  <c r="T51" i="2"/>
  <c r="R49" i="2"/>
  <c r="N49" i="2"/>
  <c r="O51" i="2"/>
  <c r="P51" i="2"/>
  <c r="J49" i="2"/>
  <c r="I49" i="2"/>
  <c r="V51" i="2"/>
  <c r="W51" i="2"/>
  <c r="F49" i="2"/>
  <c r="E27" i="1"/>
  <c r="E25" i="1" s="1"/>
  <c r="J50" i="1" l="1"/>
  <c r="R36" i="1"/>
  <c r="N36" i="1"/>
  <c r="J36" i="1"/>
  <c r="K36" i="1"/>
  <c r="U36" i="1"/>
  <c r="V36" i="1"/>
  <c r="J34" i="1" l="1"/>
  <c r="J22" i="1"/>
  <c r="R17" i="1"/>
  <c r="N17" i="1"/>
  <c r="R16" i="1"/>
  <c r="N16" i="1"/>
  <c r="R15" i="1"/>
  <c r="N15" i="1"/>
  <c r="R14" i="1"/>
  <c r="N14" i="1"/>
  <c r="F5" i="2" l="1"/>
  <c r="R28" i="1" l="1"/>
  <c r="H52" i="1" l="1"/>
  <c r="W11" i="2"/>
  <c r="V11" i="2"/>
  <c r="K11" i="2"/>
  <c r="L11" i="2"/>
  <c r="S11" i="2"/>
  <c r="T11" i="2"/>
  <c r="O11" i="2"/>
  <c r="P11" i="2"/>
  <c r="I5" i="2"/>
  <c r="S64" i="1"/>
  <c r="S65" i="1"/>
  <c r="R64" i="1"/>
  <c r="R65" i="1"/>
  <c r="R66" i="1"/>
  <c r="O64" i="1"/>
  <c r="O65" i="1"/>
  <c r="N64" i="1"/>
  <c r="N65" i="1"/>
  <c r="N66" i="1"/>
  <c r="K64" i="1"/>
  <c r="K65" i="1"/>
  <c r="J64" i="1"/>
  <c r="J65" i="1"/>
  <c r="J66" i="1"/>
  <c r="O12" i="2" l="1"/>
  <c r="F20" i="2" l="1"/>
  <c r="U66" i="1"/>
  <c r="E52" i="1"/>
  <c r="K32" i="2" l="1"/>
  <c r="K34" i="2"/>
  <c r="K35" i="2"/>
  <c r="K36" i="2"/>
  <c r="K38" i="2"/>
  <c r="K39" i="2"/>
  <c r="K41" i="2"/>
  <c r="K43" i="2"/>
  <c r="K45" i="2"/>
  <c r="K46" i="2"/>
  <c r="K47" i="2"/>
  <c r="K48" i="2"/>
  <c r="K50" i="2"/>
  <c r="K53" i="2"/>
  <c r="K55" i="2"/>
  <c r="K57" i="2"/>
  <c r="K58" i="2"/>
  <c r="K59" i="2"/>
  <c r="K17" i="2"/>
  <c r="K18" i="2"/>
  <c r="K19" i="2"/>
  <c r="K21" i="2"/>
  <c r="K22" i="2"/>
  <c r="K23" i="2"/>
  <c r="K24" i="2"/>
  <c r="K25" i="2"/>
  <c r="K27" i="2"/>
  <c r="K28" i="2"/>
  <c r="K29" i="2"/>
  <c r="K31" i="2"/>
  <c r="K6" i="2"/>
  <c r="K7" i="2"/>
  <c r="K8" i="2"/>
  <c r="K9" i="2"/>
  <c r="K10" i="2"/>
  <c r="K12" i="2"/>
  <c r="K13" i="2"/>
  <c r="K15" i="2"/>
  <c r="T45" i="2"/>
  <c r="T46" i="2"/>
  <c r="T47" i="2"/>
  <c r="T48" i="2"/>
  <c r="T50" i="2"/>
  <c r="T53" i="2"/>
  <c r="T55" i="2"/>
  <c r="T57" i="2"/>
  <c r="T58" i="2"/>
  <c r="T59" i="2"/>
  <c r="S45" i="2"/>
  <c r="S46" i="2"/>
  <c r="S47" i="2"/>
  <c r="S48" i="2"/>
  <c r="S50" i="2"/>
  <c r="S53" i="2"/>
  <c r="S55" i="2"/>
  <c r="S57" i="2"/>
  <c r="S58" i="2"/>
  <c r="S59" i="2"/>
  <c r="T34" i="2"/>
  <c r="T35" i="2"/>
  <c r="T36" i="2"/>
  <c r="T38" i="2"/>
  <c r="T39" i="2"/>
  <c r="T41" i="2"/>
  <c r="T43" i="2"/>
  <c r="S34" i="2"/>
  <c r="S35" i="2"/>
  <c r="S36" i="2"/>
  <c r="S38" i="2"/>
  <c r="S39" i="2"/>
  <c r="S41" i="2"/>
  <c r="S43" i="2"/>
  <c r="S17" i="2"/>
  <c r="S19" i="2"/>
  <c r="S21" i="2"/>
  <c r="S22" i="2"/>
  <c r="S23" i="2"/>
  <c r="S24" i="2"/>
  <c r="S25" i="2"/>
  <c r="S27" i="2"/>
  <c r="S28" i="2"/>
  <c r="S29" i="2"/>
  <c r="S31" i="2"/>
  <c r="T17" i="2"/>
  <c r="T19" i="2"/>
  <c r="T21" i="2"/>
  <c r="T22" i="2"/>
  <c r="T23" i="2"/>
  <c r="T24" i="2"/>
  <c r="T25" i="2"/>
  <c r="T27" i="2"/>
  <c r="T28" i="2"/>
  <c r="T29" i="2"/>
  <c r="T31" i="2"/>
  <c r="S6" i="2"/>
  <c r="S7" i="2"/>
  <c r="S8" i="2"/>
  <c r="S9" i="2"/>
  <c r="S10" i="2"/>
  <c r="S12" i="2"/>
  <c r="S13" i="2"/>
  <c r="T6" i="2"/>
  <c r="T7" i="2"/>
  <c r="T8" i="2"/>
  <c r="T9" i="2"/>
  <c r="T10" i="2"/>
  <c r="T12" i="2"/>
  <c r="T13" i="2"/>
  <c r="P58" i="2"/>
  <c r="P59" i="2"/>
  <c r="P34" i="2"/>
  <c r="P35" i="2"/>
  <c r="P36" i="2"/>
  <c r="P38" i="2"/>
  <c r="P39" i="2"/>
  <c r="P41" i="2"/>
  <c r="P43" i="2"/>
  <c r="P45" i="2"/>
  <c r="P46" i="2"/>
  <c r="P47" i="2"/>
  <c r="P48" i="2"/>
  <c r="P50" i="2"/>
  <c r="P53" i="2"/>
  <c r="P55" i="2"/>
  <c r="P57" i="2"/>
  <c r="P13" i="2"/>
  <c r="P17" i="2"/>
  <c r="P19" i="2"/>
  <c r="P21" i="2"/>
  <c r="P22" i="2"/>
  <c r="P23" i="2"/>
  <c r="P24" i="2"/>
  <c r="P25" i="2"/>
  <c r="P27" i="2"/>
  <c r="P28" i="2"/>
  <c r="P29" i="2"/>
  <c r="P31" i="2"/>
  <c r="P6" i="2"/>
  <c r="P7" i="2"/>
  <c r="P8" i="2"/>
  <c r="P9" i="2"/>
  <c r="P10" i="2"/>
  <c r="P12" i="2"/>
  <c r="O53" i="2"/>
  <c r="O55" i="2"/>
  <c r="O57" i="2"/>
  <c r="O58" i="2"/>
  <c r="O59" i="2"/>
  <c r="O41" i="2"/>
  <c r="O45" i="2"/>
  <c r="O46" i="2"/>
  <c r="O47" i="2"/>
  <c r="O48" i="2"/>
  <c r="O50" i="2"/>
  <c r="O29" i="2"/>
  <c r="O31" i="2"/>
  <c r="O34" i="2"/>
  <c r="O35" i="2"/>
  <c r="O36" i="2"/>
  <c r="O38" i="2"/>
  <c r="O39" i="2"/>
  <c r="O17" i="2"/>
  <c r="O19" i="2"/>
  <c r="O21" i="2"/>
  <c r="O22" i="2"/>
  <c r="O23" i="2"/>
  <c r="O24" i="2"/>
  <c r="O25" i="2"/>
  <c r="O27" i="2"/>
  <c r="O28" i="2"/>
  <c r="O6" i="2"/>
  <c r="O7" i="2"/>
  <c r="O8" i="2"/>
  <c r="O10" i="2"/>
  <c r="O13" i="2"/>
  <c r="R53" i="1"/>
  <c r="R54" i="1"/>
  <c r="R55" i="1"/>
  <c r="R56" i="1"/>
  <c r="R57" i="1"/>
  <c r="R58" i="1"/>
  <c r="R59" i="1"/>
  <c r="R60" i="1"/>
  <c r="R61" i="1"/>
  <c r="R62" i="1"/>
  <c r="R63" i="1"/>
  <c r="R67" i="1"/>
  <c r="R68" i="1"/>
  <c r="R69" i="1"/>
  <c r="R37" i="1"/>
  <c r="R38" i="1"/>
  <c r="R39" i="1"/>
  <c r="R41" i="1"/>
  <c r="R42" i="1"/>
  <c r="R44" i="1"/>
  <c r="R50" i="1"/>
  <c r="R31" i="1"/>
  <c r="R32" i="1"/>
  <c r="R33" i="1"/>
  <c r="R34" i="1"/>
  <c r="R35" i="1"/>
  <c r="R26" i="1"/>
  <c r="R10" i="1"/>
  <c r="R19" i="1"/>
  <c r="R22" i="1"/>
  <c r="R8" i="1"/>
  <c r="N53" i="1"/>
  <c r="N54" i="1"/>
  <c r="N55" i="1"/>
  <c r="N56" i="1"/>
  <c r="N57" i="1"/>
  <c r="N58" i="1"/>
  <c r="N59" i="1"/>
  <c r="N61" i="1"/>
  <c r="N62" i="1"/>
  <c r="N63" i="1"/>
  <c r="N67" i="1"/>
  <c r="N68" i="1"/>
  <c r="N69" i="1"/>
  <c r="N37" i="1"/>
  <c r="N38" i="1"/>
  <c r="N39" i="1"/>
  <c r="N41" i="1"/>
  <c r="N42" i="1"/>
  <c r="N44" i="1"/>
  <c r="N50" i="1"/>
  <c r="N32" i="1"/>
  <c r="N33" i="1"/>
  <c r="N34" i="1"/>
  <c r="N35" i="1"/>
  <c r="N28" i="1"/>
  <c r="N31" i="1"/>
  <c r="N19" i="1"/>
  <c r="N22" i="1"/>
  <c r="N26" i="1"/>
  <c r="N10" i="1"/>
  <c r="N8" i="1"/>
  <c r="S54" i="1"/>
  <c r="S55" i="1"/>
  <c r="S56" i="1"/>
  <c r="S57" i="1"/>
  <c r="S58" i="1"/>
  <c r="S59" i="1"/>
  <c r="S60" i="1"/>
  <c r="S61" i="1"/>
  <c r="S62" i="1"/>
  <c r="S63" i="1"/>
  <c r="S41" i="1"/>
  <c r="S42" i="1"/>
  <c r="S44" i="1"/>
  <c r="S50" i="1"/>
  <c r="S53" i="1"/>
  <c r="S34" i="1"/>
  <c r="S35" i="1"/>
  <c r="S37" i="1"/>
  <c r="S38" i="1"/>
  <c r="S39" i="1"/>
  <c r="S31" i="1"/>
  <c r="S33" i="1"/>
  <c r="S26" i="1"/>
  <c r="S28" i="1"/>
  <c r="S17" i="1"/>
  <c r="S19" i="1"/>
  <c r="S14" i="1"/>
  <c r="S10" i="1"/>
  <c r="S8" i="1"/>
  <c r="O54" i="1"/>
  <c r="O55" i="1"/>
  <c r="O56" i="1"/>
  <c r="O57" i="1"/>
  <c r="O58" i="1"/>
  <c r="O59" i="1"/>
  <c r="O60" i="1"/>
  <c r="O61" i="1"/>
  <c r="O62" i="1"/>
  <c r="O63" i="1"/>
  <c r="O37" i="1"/>
  <c r="O38" i="1"/>
  <c r="O39" i="1"/>
  <c r="O41" i="1"/>
  <c r="O42" i="1"/>
  <c r="O44" i="1"/>
  <c r="O50" i="1"/>
  <c r="O53" i="1"/>
  <c r="O31" i="1"/>
  <c r="O33" i="1"/>
  <c r="O34" i="1"/>
  <c r="O35" i="1"/>
  <c r="O26" i="1"/>
  <c r="O28" i="1"/>
  <c r="O8" i="1"/>
  <c r="O10" i="1"/>
  <c r="O14" i="1"/>
  <c r="O17" i="1"/>
  <c r="O19" i="1"/>
  <c r="H27" i="1"/>
  <c r="H25" i="1" s="1"/>
  <c r="Q27" i="1"/>
  <c r="M27" i="1"/>
  <c r="I27" i="1"/>
  <c r="I25" i="1" s="1"/>
  <c r="Q40" i="1"/>
  <c r="S27" i="1" l="1"/>
  <c r="R27" i="1"/>
  <c r="O27" i="1"/>
  <c r="N27" i="1"/>
  <c r="M7" i="1"/>
  <c r="Q52" i="1"/>
  <c r="M52" i="1"/>
  <c r="Q25" i="1"/>
  <c r="M25" i="1"/>
  <c r="Q13" i="1"/>
  <c r="M13" i="1"/>
  <c r="Q9" i="1"/>
  <c r="M9" i="1"/>
  <c r="Q7" i="1"/>
  <c r="I30" i="2"/>
  <c r="R30" i="2"/>
  <c r="R56" i="2"/>
  <c r="N56" i="2"/>
  <c r="R54" i="2"/>
  <c r="U54" i="2" s="1"/>
  <c r="N54" i="2"/>
  <c r="Q54" i="2" s="1"/>
  <c r="R52" i="2"/>
  <c r="N52" i="2"/>
  <c r="R44" i="2"/>
  <c r="N44" i="2"/>
  <c r="R42" i="2"/>
  <c r="N42" i="2"/>
  <c r="R40" i="2"/>
  <c r="N40" i="2"/>
  <c r="R33" i="2"/>
  <c r="N33" i="2"/>
  <c r="R26" i="2"/>
  <c r="N26" i="2"/>
  <c r="R20" i="2"/>
  <c r="N20" i="2"/>
  <c r="R5" i="2"/>
  <c r="N5" i="2"/>
  <c r="F56" i="2"/>
  <c r="U34" i="1"/>
  <c r="V34" i="1"/>
  <c r="J56" i="2"/>
  <c r="I56" i="2"/>
  <c r="V59" i="2"/>
  <c r="H16" i="2"/>
  <c r="K34" i="1"/>
  <c r="E40" i="1"/>
  <c r="D52" i="1"/>
  <c r="I52" i="1"/>
  <c r="G52" i="1"/>
  <c r="U27" i="1"/>
  <c r="D27" i="1"/>
  <c r="D25" i="1" s="1"/>
  <c r="J33" i="1"/>
  <c r="K33" i="1"/>
  <c r="U33" i="1"/>
  <c r="V33" i="1"/>
  <c r="J69" i="1"/>
  <c r="J39" i="1"/>
  <c r="K39" i="1"/>
  <c r="J38" i="1"/>
  <c r="K38" i="1"/>
  <c r="J37" i="1"/>
  <c r="K37" i="1"/>
  <c r="V26" i="1"/>
  <c r="U26" i="1"/>
  <c r="K26" i="1"/>
  <c r="K27" i="1"/>
  <c r="J26" i="1"/>
  <c r="J27" i="1"/>
  <c r="J17" i="1"/>
  <c r="K17" i="1"/>
  <c r="J16" i="1"/>
  <c r="K16" i="1"/>
  <c r="J15" i="1"/>
  <c r="K15" i="1"/>
  <c r="I13" i="1"/>
  <c r="H13" i="1"/>
  <c r="G13" i="1"/>
  <c r="U69" i="1"/>
  <c r="V69" i="1"/>
  <c r="U39" i="1"/>
  <c r="V39" i="1"/>
  <c r="U38" i="1"/>
  <c r="V38" i="1"/>
  <c r="U37" i="1"/>
  <c r="V37" i="1"/>
  <c r="E13" i="1"/>
  <c r="U17" i="1"/>
  <c r="V17" i="1"/>
  <c r="U16" i="1"/>
  <c r="V16" i="1"/>
  <c r="U15" i="1"/>
  <c r="V15" i="1"/>
  <c r="D40" i="1"/>
  <c r="D13" i="1"/>
  <c r="R9" i="1" l="1"/>
  <c r="S9" i="1"/>
  <c r="N13" i="1"/>
  <c r="O52" i="1"/>
  <c r="N52" i="1"/>
  <c r="R25" i="1"/>
  <c r="S25" i="1"/>
  <c r="R7" i="1"/>
  <c r="S7" i="1"/>
  <c r="S13" i="1"/>
  <c r="R13" i="1"/>
  <c r="R52" i="1"/>
  <c r="S52" i="1"/>
  <c r="N25" i="1"/>
  <c r="S44" i="2"/>
  <c r="T44" i="2"/>
  <c r="T52" i="2"/>
  <c r="S52" i="2"/>
  <c r="S5" i="2"/>
  <c r="T5" i="2"/>
  <c r="S33" i="2"/>
  <c r="T33" i="2"/>
  <c r="T42" i="2"/>
  <c r="S42" i="2"/>
  <c r="T49" i="2"/>
  <c r="S49" i="2"/>
  <c r="T54" i="2"/>
  <c r="S54" i="2"/>
  <c r="T20" i="2"/>
  <c r="S20" i="2"/>
  <c r="K56" i="2"/>
  <c r="S40" i="2"/>
  <c r="T40" i="2"/>
  <c r="T56" i="2"/>
  <c r="S56" i="2"/>
  <c r="T26" i="2"/>
  <c r="S26" i="2"/>
  <c r="P56" i="2"/>
  <c r="O56" i="2"/>
  <c r="Q24" i="1"/>
  <c r="O13" i="1"/>
  <c r="O25" i="1"/>
  <c r="Q6" i="1"/>
  <c r="M6" i="1"/>
  <c r="R60" i="2"/>
  <c r="G25" i="1"/>
  <c r="V27" i="1"/>
  <c r="W6" i="2"/>
  <c r="V6" i="2"/>
  <c r="W39" i="2"/>
  <c r="V39" i="2"/>
  <c r="W34" i="2"/>
  <c r="W35" i="2"/>
  <c r="W36" i="2"/>
  <c r="V34" i="2"/>
  <c r="V35" i="2"/>
  <c r="V36" i="2"/>
  <c r="H5" i="2"/>
  <c r="H44" i="2"/>
  <c r="F44" i="2"/>
  <c r="E44" i="2"/>
  <c r="H20" i="2"/>
  <c r="E20" i="2"/>
  <c r="E5" i="2"/>
  <c r="W57" i="2"/>
  <c r="W58" i="2"/>
  <c r="V57" i="2"/>
  <c r="V58" i="2"/>
  <c r="L57" i="2"/>
  <c r="L58" i="2"/>
  <c r="V56" i="2"/>
  <c r="E56" i="2"/>
  <c r="H56" i="2"/>
  <c r="V47" i="2"/>
  <c r="W47" i="2"/>
  <c r="J44" i="2"/>
  <c r="P44" i="2" s="1"/>
  <c r="I44" i="2"/>
  <c r="L47" i="2"/>
  <c r="L34" i="2"/>
  <c r="L35" i="2"/>
  <c r="L36" i="2"/>
  <c r="L38" i="2"/>
  <c r="L39" i="2"/>
  <c r="J20" i="2"/>
  <c r="I20" i="2"/>
  <c r="J5" i="2"/>
  <c r="L6" i="2"/>
  <c r="J33" i="2"/>
  <c r="I33" i="2"/>
  <c r="H33" i="2"/>
  <c r="E33" i="2"/>
  <c r="F33" i="2"/>
  <c r="W43" i="2"/>
  <c r="V43" i="2"/>
  <c r="L43" i="2"/>
  <c r="J42" i="2"/>
  <c r="I42" i="2"/>
  <c r="H42" i="2"/>
  <c r="F42" i="2"/>
  <c r="E42" i="2"/>
  <c r="W21" i="2"/>
  <c r="W22" i="2"/>
  <c r="V21" i="2"/>
  <c r="V22" i="2"/>
  <c r="L21" i="2"/>
  <c r="L22" i="2"/>
  <c r="V23" i="1"/>
  <c r="U23" i="1"/>
  <c r="Q23" i="1"/>
  <c r="M23" i="1"/>
  <c r="K23" i="1"/>
  <c r="J23" i="1"/>
  <c r="W7" i="2"/>
  <c r="V7" i="2"/>
  <c r="L7" i="2"/>
  <c r="G48" i="1"/>
  <c r="D48" i="1"/>
  <c r="V49" i="1"/>
  <c r="U49" i="1"/>
  <c r="K49" i="1"/>
  <c r="J49" i="1"/>
  <c r="R62" i="2" l="1"/>
  <c r="O5" i="2"/>
  <c r="K42" i="2"/>
  <c r="K20" i="2"/>
  <c r="S23" i="1"/>
  <c r="R23" i="1"/>
  <c r="O23" i="1"/>
  <c r="N23" i="1"/>
  <c r="O49" i="1"/>
  <c r="N49" i="1"/>
  <c r="K33" i="2"/>
  <c r="R49" i="1"/>
  <c r="S49" i="1"/>
  <c r="Q5" i="1"/>
  <c r="R6" i="1"/>
  <c r="S6" i="1"/>
  <c r="O20" i="2"/>
  <c r="P33" i="2"/>
  <c r="P5" i="2"/>
  <c r="K44" i="2"/>
  <c r="O33" i="2"/>
  <c r="O44" i="2"/>
  <c r="O42" i="2"/>
  <c r="K5" i="2"/>
  <c r="P20" i="2"/>
  <c r="P42" i="2"/>
  <c r="L56" i="2"/>
  <c r="W56" i="2"/>
  <c r="V42" i="2"/>
  <c r="W42" i="2"/>
  <c r="L42" i="2"/>
  <c r="U22" i="1"/>
  <c r="E54" i="2"/>
  <c r="E52" i="2"/>
  <c r="E49" i="2"/>
  <c r="E40" i="2"/>
  <c r="E30" i="2"/>
  <c r="E26" i="2"/>
  <c r="E16" i="2"/>
  <c r="E14" i="2"/>
  <c r="D54" i="2"/>
  <c r="D52" i="2"/>
  <c r="D49" i="2"/>
  <c r="D44" i="2"/>
  <c r="D40" i="2"/>
  <c r="D33" i="2"/>
  <c r="D30" i="2"/>
  <c r="D26" i="2"/>
  <c r="D20" i="2"/>
  <c r="D16" i="2"/>
  <c r="D14" i="2"/>
  <c r="D5" i="2"/>
  <c r="D24" i="1"/>
  <c r="D11" i="1"/>
  <c r="D9" i="1"/>
  <c r="D7" i="1"/>
  <c r="C67" i="1"/>
  <c r="C63" i="1"/>
  <c r="C60" i="1"/>
  <c r="C56" i="1"/>
  <c r="C53" i="1"/>
  <c r="C50" i="1"/>
  <c r="C48" i="1" s="1"/>
  <c r="C44" i="1"/>
  <c r="C40" i="1"/>
  <c r="C25" i="1"/>
  <c r="C19" i="1"/>
  <c r="C13" i="1"/>
  <c r="C9" i="1"/>
  <c r="C7" i="1"/>
  <c r="V45" i="1"/>
  <c r="U45" i="1"/>
  <c r="K45" i="1"/>
  <c r="J45" i="1"/>
  <c r="V32" i="1"/>
  <c r="U32" i="1"/>
  <c r="J32" i="1"/>
  <c r="F54" i="2"/>
  <c r="F52" i="2"/>
  <c r="F40" i="2"/>
  <c r="F30" i="2"/>
  <c r="F26" i="2"/>
  <c r="F16" i="2"/>
  <c r="F14" i="2"/>
  <c r="G7" i="1"/>
  <c r="Q70" i="1" l="1"/>
  <c r="T5" i="1"/>
  <c r="U61" i="2"/>
  <c r="U57" i="2"/>
  <c r="U51" i="2"/>
  <c r="U49" i="2"/>
  <c r="U45" i="2"/>
  <c r="U41" i="2"/>
  <c r="U37" i="2"/>
  <c r="U33" i="2"/>
  <c r="U28" i="2"/>
  <c r="U24" i="2"/>
  <c r="U20" i="2"/>
  <c r="U17" i="2"/>
  <c r="U10" i="2"/>
  <c r="U56" i="2"/>
  <c r="U50" i="2"/>
  <c r="U48" i="2"/>
  <c r="U44" i="2"/>
  <c r="U40" i="2"/>
  <c r="U36" i="2"/>
  <c r="U31" i="2"/>
  <c r="U27" i="2"/>
  <c r="U23" i="2"/>
  <c r="U16" i="2"/>
  <c r="U9" i="2"/>
  <c r="U8" i="2"/>
  <c r="U25" i="2"/>
  <c r="U6" i="2"/>
  <c r="U59" i="2"/>
  <c r="U53" i="2"/>
  <c r="U47" i="2"/>
  <c r="U43" i="2"/>
  <c r="U39" i="2"/>
  <c r="U35" i="2"/>
  <c r="U30" i="2"/>
  <c r="U26" i="2"/>
  <c r="U22" i="2"/>
  <c r="U19" i="2"/>
  <c r="U13" i="2"/>
  <c r="U7" i="2"/>
  <c r="U62" i="2"/>
  <c r="U58" i="2"/>
  <c r="U52" i="2"/>
  <c r="U46" i="2"/>
  <c r="U42" i="2"/>
  <c r="U38" i="2"/>
  <c r="U34" i="2"/>
  <c r="U29" i="2"/>
  <c r="U21" i="2"/>
  <c r="U12" i="2"/>
  <c r="U5" i="2"/>
  <c r="U60" i="2"/>
  <c r="O45" i="1"/>
  <c r="N45" i="1"/>
  <c r="S45" i="1"/>
  <c r="R45" i="1"/>
  <c r="D6" i="1"/>
  <c r="F60" i="2"/>
  <c r="E60" i="2"/>
  <c r="C6" i="1"/>
  <c r="C24" i="1"/>
  <c r="D60" i="2"/>
  <c r="C52" i="1"/>
  <c r="E11" i="1"/>
  <c r="E9" i="1"/>
  <c r="E7" i="1"/>
  <c r="H7" i="1"/>
  <c r="T21" i="1" l="1"/>
  <c r="T25" i="1"/>
  <c r="T29" i="1"/>
  <c r="T33" i="1"/>
  <c r="T37" i="1"/>
  <c r="T41" i="1"/>
  <c r="T45" i="1"/>
  <c r="T49" i="1"/>
  <c r="T53" i="1"/>
  <c r="T57" i="1"/>
  <c r="T61" i="1"/>
  <c r="T65" i="1"/>
  <c r="T69" i="1"/>
  <c r="T8" i="1"/>
  <c r="T12" i="1"/>
  <c r="T16" i="1"/>
  <c r="T18" i="1"/>
  <c r="T22" i="1"/>
  <c r="T26" i="1"/>
  <c r="T30" i="1"/>
  <c r="T34" i="1"/>
  <c r="T38" i="1"/>
  <c r="T42" i="1"/>
  <c r="T46" i="1"/>
  <c r="T50" i="1"/>
  <c r="T54" i="1"/>
  <c r="T58" i="1"/>
  <c r="T62" i="1"/>
  <c r="T66" i="1"/>
  <c r="T70" i="1"/>
  <c r="T9" i="1"/>
  <c r="T13" i="1"/>
  <c r="T17" i="1"/>
  <c r="T19" i="1"/>
  <c r="T23" i="1"/>
  <c r="T27" i="1"/>
  <c r="T31" i="1"/>
  <c r="T35" i="1"/>
  <c r="T39" i="1"/>
  <c r="T43" i="1"/>
  <c r="T47" i="1"/>
  <c r="T51" i="1"/>
  <c r="T55" i="1"/>
  <c r="T59" i="1"/>
  <c r="T63" i="1"/>
  <c r="T67" i="1"/>
  <c r="T10" i="1"/>
  <c r="T14" i="1"/>
  <c r="T20" i="1"/>
  <c r="T24" i="1"/>
  <c r="T28" i="1"/>
  <c r="T32" i="1"/>
  <c r="T36" i="1"/>
  <c r="T40" i="1"/>
  <c r="T44" i="1"/>
  <c r="T48" i="1"/>
  <c r="T52" i="1"/>
  <c r="T56" i="1"/>
  <c r="T60" i="1"/>
  <c r="T64" i="1"/>
  <c r="T68" i="1"/>
  <c r="T7" i="1"/>
  <c r="T11" i="1"/>
  <c r="T15" i="1"/>
  <c r="T6" i="1"/>
  <c r="G37" i="2"/>
  <c r="G21" i="2"/>
  <c r="G11" i="2"/>
  <c r="G51" i="2"/>
  <c r="G59" i="2"/>
  <c r="G47" i="2"/>
  <c r="G35" i="2"/>
  <c r="G56" i="2"/>
  <c r="G39" i="2"/>
  <c r="G34" i="2"/>
  <c r="G38" i="2"/>
  <c r="G36" i="2"/>
  <c r="G57" i="2"/>
  <c r="G58" i="2"/>
  <c r="E24" i="1"/>
  <c r="D5" i="1"/>
  <c r="D70" i="1" s="1"/>
  <c r="C5" i="1"/>
  <c r="C70" i="1" s="1"/>
  <c r="C22" i="1"/>
  <c r="E6" i="1"/>
  <c r="G43" i="2"/>
  <c r="G42" i="2"/>
  <c r="G22" i="2"/>
  <c r="G7" i="2"/>
  <c r="G6" i="2"/>
  <c r="R15" i="2"/>
  <c r="U15" i="2" s="1"/>
  <c r="R32" i="2"/>
  <c r="U32" i="2" s="1"/>
  <c r="V8" i="2"/>
  <c r="W8" i="2"/>
  <c r="V9" i="2"/>
  <c r="W9" i="2"/>
  <c r="V10" i="2"/>
  <c r="W10" i="2"/>
  <c r="V12" i="2"/>
  <c r="V13" i="2"/>
  <c r="W13" i="2"/>
  <c r="V15" i="2"/>
  <c r="W15" i="2"/>
  <c r="V17" i="2"/>
  <c r="W17" i="2"/>
  <c r="V18" i="2"/>
  <c r="V19" i="2"/>
  <c r="W19" i="2"/>
  <c r="V23" i="2"/>
  <c r="W23" i="2"/>
  <c r="V24" i="2"/>
  <c r="W24" i="2"/>
  <c r="V25" i="2"/>
  <c r="W25" i="2"/>
  <c r="V27" i="2"/>
  <c r="W27" i="2"/>
  <c r="V28" i="2"/>
  <c r="W28" i="2"/>
  <c r="V29" i="2"/>
  <c r="W29" i="2"/>
  <c r="V31" i="2"/>
  <c r="W31" i="2"/>
  <c r="V32" i="2"/>
  <c r="W32" i="2"/>
  <c r="V38" i="2"/>
  <c r="W38" i="2"/>
  <c r="V41" i="2"/>
  <c r="W41" i="2"/>
  <c r="V45" i="2"/>
  <c r="W45" i="2"/>
  <c r="V46" i="2"/>
  <c r="W46" i="2"/>
  <c r="V48" i="2"/>
  <c r="W48" i="2"/>
  <c r="V50" i="2"/>
  <c r="W50" i="2"/>
  <c r="V53" i="2"/>
  <c r="W53" i="2"/>
  <c r="V55" i="2"/>
  <c r="W55" i="2"/>
  <c r="Q12" i="1"/>
  <c r="Q18" i="1"/>
  <c r="Q20" i="1"/>
  <c r="Q21" i="1"/>
  <c r="Q43" i="1"/>
  <c r="Q51" i="1"/>
  <c r="U8" i="1"/>
  <c r="V8" i="1"/>
  <c r="U10" i="1"/>
  <c r="V10" i="1"/>
  <c r="U12" i="1"/>
  <c r="V12" i="1"/>
  <c r="U14" i="1"/>
  <c r="V14" i="1"/>
  <c r="U18" i="1"/>
  <c r="V18" i="1"/>
  <c r="U20" i="1"/>
  <c r="V20" i="1"/>
  <c r="U21" i="1"/>
  <c r="V21" i="1"/>
  <c r="U28" i="1"/>
  <c r="V28" i="1"/>
  <c r="U29" i="1"/>
  <c r="V29" i="1"/>
  <c r="U30" i="1"/>
  <c r="V30" i="1"/>
  <c r="U31" i="1"/>
  <c r="V31" i="1"/>
  <c r="U35" i="1"/>
  <c r="V35" i="1"/>
  <c r="U41" i="1"/>
  <c r="V41" i="1"/>
  <c r="U42" i="1"/>
  <c r="V42" i="1"/>
  <c r="U43" i="1"/>
  <c r="V43" i="1"/>
  <c r="U46" i="1"/>
  <c r="V46" i="1"/>
  <c r="U47" i="1"/>
  <c r="V47" i="1"/>
  <c r="U51" i="1"/>
  <c r="V51" i="1"/>
  <c r="U54" i="1"/>
  <c r="V54" i="1"/>
  <c r="U55" i="1"/>
  <c r="V55" i="1"/>
  <c r="U57" i="1"/>
  <c r="V57" i="1"/>
  <c r="U58" i="1"/>
  <c r="V58" i="1"/>
  <c r="U59" i="1"/>
  <c r="V59" i="1"/>
  <c r="U61" i="1"/>
  <c r="V61" i="1"/>
  <c r="U62" i="1"/>
  <c r="V62" i="1"/>
  <c r="U64" i="1"/>
  <c r="V64" i="1"/>
  <c r="U65" i="1"/>
  <c r="V65" i="1"/>
  <c r="U68" i="1"/>
  <c r="V68" i="1"/>
  <c r="L55" i="2"/>
  <c r="J54" i="2"/>
  <c r="M54" i="2" s="1"/>
  <c r="I54" i="2"/>
  <c r="H54" i="2"/>
  <c r="L53" i="2"/>
  <c r="J52" i="2"/>
  <c r="I52" i="2"/>
  <c r="H52" i="2"/>
  <c r="L50" i="2"/>
  <c r="H49" i="2"/>
  <c r="L48" i="2"/>
  <c r="L46" i="2"/>
  <c r="L45" i="2"/>
  <c r="L41" i="2"/>
  <c r="J40" i="2"/>
  <c r="I40" i="2"/>
  <c r="H40" i="2"/>
  <c r="N32" i="2"/>
  <c r="Q32" i="2" s="1"/>
  <c r="L32" i="2"/>
  <c r="L31" i="2"/>
  <c r="J30" i="2"/>
  <c r="K30" i="2" s="1"/>
  <c r="L29" i="2"/>
  <c r="L28" i="2"/>
  <c r="L27" i="2"/>
  <c r="J26" i="2"/>
  <c r="I26" i="2"/>
  <c r="H26" i="2"/>
  <c r="L25" i="2"/>
  <c r="L24" i="2"/>
  <c r="L23" i="2"/>
  <c r="L19" i="2"/>
  <c r="L17" i="2"/>
  <c r="J16" i="2"/>
  <c r="I16" i="2"/>
  <c r="N15" i="2"/>
  <c r="Q15" i="2" s="1"/>
  <c r="L15" i="2"/>
  <c r="J14" i="2"/>
  <c r="M14" i="2" s="1"/>
  <c r="I14" i="2"/>
  <c r="L13" i="2"/>
  <c r="L12" i="2"/>
  <c r="L10" i="2"/>
  <c r="L9" i="2"/>
  <c r="L8" i="2"/>
  <c r="J68" i="1"/>
  <c r="U67" i="1"/>
  <c r="U63" i="1"/>
  <c r="K62" i="1"/>
  <c r="J62" i="1"/>
  <c r="K61" i="1"/>
  <c r="J61" i="1"/>
  <c r="K59" i="1"/>
  <c r="J59" i="1"/>
  <c r="K58" i="1"/>
  <c r="J58" i="1"/>
  <c r="K57" i="1"/>
  <c r="J57" i="1"/>
  <c r="K55" i="1"/>
  <c r="J55" i="1"/>
  <c r="K54" i="1"/>
  <c r="J54" i="1"/>
  <c r="M51" i="1"/>
  <c r="K51" i="1"/>
  <c r="J51" i="1"/>
  <c r="K47" i="1"/>
  <c r="J47" i="1"/>
  <c r="K46" i="1"/>
  <c r="J46" i="1"/>
  <c r="M43" i="1"/>
  <c r="N43" i="1" s="1"/>
  <c r="K43" i="1"/>
  <c r="J43" i="1"/>
  <c r="K42" i="1"/>
  <c r="J42" i="1"/>
  <c r="K41" i="1"/>
  <c r="J41" i="1"/>
  <c r="I40" i="1"/>
  <c r="I24" i="1" s="1"/>
  <c r="H40" i="1"/>
  <c r="H24" i="1" s="1"/>
  <c r="G40" i="1"/>
  <c r="G24" i="1" s="1"/>
  <c r="K35" i="1"/>
  <c r="J35" i="1"/>
  <c r="K31" i="1"/>
  <c r="J31" i="1"/>
  <c r="K30" i="1"/>
  <c r="J30" i="1"/>
  <c r="K29" i="1"/>
  <c r="J29" i="1"/>
  <c r="K28" i="1"/>
  <c r="J28" i="1"/>
  <c r="M21" i="1"/>
  <c r="K21" i="1"/>
  <c r="J21" i="1"/>
  <c r="M20" i="1"/>
  <c r="K20" i="1"/>
  <c r="J20" i="1"/>
  <c r="U19" i="1"/>
  <c r="M18" i="1"/>
  <c r="K18" i="1"/>
  <c r="J18" i="1"/>
  <c r="K14" i="1"/>
  <c r="J14" i="1"/>
  <c r="M12" i="1"/>
  <c r="K12" i="1"/>
  <c r="J12" i="1"/>
  <c r="I11" i="1"/>
  <c r="H11" i="1"/>
  <c r="K10" i="1"/>
  <c r="J10" i="1"/>
  <c r="I9" i="1"/>
  <c r="H9" i="1"/>
  <c r="G9" i="1"/>
  <c r="K8" i="1"/>
  <c r="J8" i="1"/>
  <c r="I7" i="1"/>
  <c r="O7" i="1" l="1"/>
  <c r="N7" i="1"/>
  <c r="O12" i="1"/>
  <c r="N12" i="1"/>
  <c r="O21" i="1"/>
  <c r="N21" i="1"/>
  <c r="O30" i="1"/>
  <c r="N30" i="1"/>
  <c r="O47" i="1"/>
  <c r="N47" i="1"/>
  <c r="K14" i="2"/>
  <c r="K16" i="2"/>
  <c r="R43" i="1"/>
  <c r="S43" i="1"/>
  <c r="S20" i="1"/>
  <c r="R20" i="1"/>
  <c r="O18" i="1"/>
  <c r="N18" i="1"/>
  <c r="O29" i="1"/>
  <c r="N29" i="1"/>
  <c r="O46" i="1"/>
  <c r="N46" i="1"/>
  <c r="R51" i="1"/>
  <c r="S51" i="1"/>
  <c r="R30" i="1"/>
  <c r="S30" i="1"/>
  <c r="R18" i="1"/>
  <c r="S18" i="1"/>
  <c r="O9" i="1"/>
  <c r="N9" i="1"/>
  <c r="O20" i="1"/>
  <c r="N20" i="1"/>
  <c r="R47" i="1"/>
  <c r="S47" i="1"/>
  <c r="S29" i="1"/>
  <c r="R29" i="1"/>
  <c r="S12" i="1"/>
  <c r="R12" i="1"/>
  <c r="O51" i="1"/>
  <c r="N51" i="1"/>
  <c r="R46" i="1"/>
  <c r="S46" i="1"/>
  <c r="R21" i="1"/>
  <c r="S21" i="1"/>
  <c r="T18" i="2"/>
  <c r="S18" i="2"/>
  <c r="K40" i="2"/>
  <c r="P40" i="2"/>
  <c r="O40" i="2"/>
  <c r="O18" i="2"/>
  <c r="N16" i="2"/>
  <c r="K49" i="2"/>
  <c r="P49" i="2"/>
  <c r="O49" i="2"/>
  <c r="K52" i="2"/>
  <c r="P52" i="2"/>
  <c r="O52" i="2"/>
  <c r="K54" i="2"/>
  <c r="P54" i="2"/>
  <c r="O54" i="2"/>
  <c r="T15" i="2"/>
  <c r="S15" i="2"/>
  <c r="K26" i="2"/>
  <c r="P26" i="2"/>
  <c r="O26" i="2"/>
  <c r="T32" i="2"/>
  <c r="S32" i="2"/>
  <c r="O15" i="2"/>
  <c r="P15" i="2"/>
  <c r="P32" i="2"/>
  <c r="O32" i="2"/>
  <c r="N30" i="2"/>
  <c r="M40" i="1"/>
  <c r="M24" i="1" s="1"/>
  <c r="O43" i="1"/>
  <c r="E5" i="1"/>
  <c r="E70" i="1" s="1"/>
  <c r="F36" i="1" s="1"/>
  <c r="I60" i="2"/>
  <c r="J60" i="2"/>
  <c r="G6" i="1"/>
  <c r="G5" i="1" s="1"/>
  <c r="H6" i="1"/>
  <c r="H60" i="2"/>
  <c r="R14" i="2"/>
  <c r="U14" i="2" s="1"/>
  <c r="U13" i="1"/>
  <c r="I6" i="1"/>
  <c r="U25" i="1"/>
  <c r="U24" i="1"/>
  <c r="U50" i="1"/>
  <c r="J7" i="1"/>
  <c r="K40" i="1"/>
  <c r="J60" i="1"/>
  <c r="L26" i="2"/>
  <c r="J9" i="1"/>
  <c r="L52" i="2"/>
  <c r="L14" i="2"/>
  <c r="W5" i="2"/>
  <c r="V54" i="2"/>
  <c r="V52" i="2"/>
  <c r="V49" i="2"/>
  <c r="V44" i="2"/>
  <c r="V40" i="2"/>
  <c r="V33" i="2"/>
  <c r="V30" i="2"/>
  <c r="V26" i="2"/>
  <c r="V20" i="2"/>
  <c r="V16" i="2"/>
  <c r="V14" i="2"/>
  <c r="V5" i="2"/>
  <c r="W54" i="2"/>
  <c r="W52" i="2"/>
  <c r="W49" i="2"/>
  <c r="W44" i="2"/>
  <c r="W40" i="2"/>
  <c r="W33" i="2"/>
  <c r="W30" i="2"/>
  <c r="W26" i="2"/>
  <c r="W20" i="2"/>
  <c r="W16" i="2"/>
  <c r="W14" i="2"/>
  <c r="G54" i="2"/>
  <c r="Q11" i="1"/>
  <c r="K44" i="1"/>
  <c r="J19" i="1"/>
  <c r="J11" i="1"/>
  <c r="U56" i="1"/>
  <c r="U53" i="1"/>
  <c r="V63" i="1"/>
  <c r="V60" i="1"/>
  <c r="V56" i="1"/>
  <c r="V53" i="1"/>
  <c r="V50" i="1"/>
  <c r="V44" i="1"/>
  <c r="V40" i="1"/>
  <c r="V25" i="1"/>
  <c r="V19" i="1"/>
  <c r="V13" i="1"/>
  <c r="V11" i="1"/>
  <c r="V9" i="1"/>
  <c r="V7" i="1"/>
  <c r="K19" i="1"/>
  <c r="U60" i="1"/>
  <c r="U44" i="1"/>
  <c r="U40" i="1"/>
  <c r="U11" i="1"/>
  <c r="U9" i="1"/>
  <c r="U7" i="1"/>
  <c r="L54" i="2"/>
  <c r="N14" i="2"/>
  <c r="Q14" i="2" s="1"/>
  <c r="L33" i="2"/>
  <c r="L49" i="2"/>
  <c r="L44" i="2"/>
  <c r="L16" i="2"/>
  <c r="L5" i="2"/>
  <c r="L20" i="2"/>
  <c r="L30" i="2"/>
  <c r="L40" i="2"/>
  <c r="K60" i="1"/>
  <c r="K53" i="1"/>
  <c r="K7" i="1"/>
  <c r="M11" i="1"/>
  <c r="J40" i="1"/>
  <c r="J53" i="1"/>
  <c r="K11" i="1"/>
  <c r="J25" i="1"/>
  <c r="K13" i="1"/>
  <c r="K9" i="1"/>
  <c r="J13" i="1"/>
  <c r="K25" i="1"/>
  <c r="K56" i="1"/>
  <c r="K63" i="1"/>
  <c r="K67" i="1"/>
  <c r="J44" i="1"/>
  <c r="K50" i="1"/>
  <c r="J56" i="1"/>
  <c r="J63" i="1"/>
  <c r="J67" i="1"/>
  <c r="M60" i="2" l="1"/>
  <c r="M56" i="2"/>
  <c r="M50" i="2"/>
  <c r="M46" i="2"/>
  <c r="M42" i="2"/>
  <c r="M38" i="2"/>
  <c r="M34" i="2"/>
  <c r="M29" i="2"/>
  <c r="M25" i="2"/>
  <c r="M21" i="2"/>
  <c r="M16" i="2"/>
  <c r="M12" i="2"/>
  <c r="M8" i="2"/>
  <c r="M7" i="2"/>
  <c r="M59" i="2"/>
  <c r="M53" i="2"/>
  <c r="M49" i="2"/>
  <c r="M45" i="2"/>
  <c r="M41" i="2"/>
  <c r="M37" i="2"/>
  <c r="M33" i="2"/>
  <c r="M28" i="2"/>
  <c r="M24" i="2"/>
  <c r="M20" i="2"/>
  <c r="M58" i="2"/>
  <c r="M52" i="2"/>
  <c r="M48" i="2"/>
  <c r="M44" i="2"/>
  <c r="M40" i="2"/>
  <c r="M36" i="2"/>
  <c r="M31" i="2"/>
  <c r="M27" i="2"/>
  <c r="M23" i="2"/>
  <c r="M19" i="2"/>
  <c r="M10" i="2"/>
  <c r="M6" i="2"/>
  <c r="M57" i="2"/>
  <c r="M51" i="2"/>
  <c r="M47" i="2"/>
  <c r="M43" i="2"/>
  <c r="M39" i="2"/>
  <c r="M35" i="2"/>
  <c r="M30" i="2"/>
  <c r="M26" i="2"/>
  <c r="M22" i="2"/>
  <c r="M17" i="2"/>
  <c r="M13" i="2"/>
  <c r="M9" i="2"/>
  <c r="M5" i="2"/>
  <c r="F34" i="1"/>
  <c r="F66" i="1"/>
  <c r="N24" i="1"/>
  <c r="S24" i="1"/>
  <c r="R24" i="1"/>
  <c r="O11" i="1"/>
  <c r="N11" i="1"/>
  <c r="S11" i="1"/>
  <c r="R11" i="1"/>
  <c r="R48" i="1"/>
  <c r="S48" i="1"/>
  <c r="O40" i="1"/>
  <c r="N40" i="1"/>
  <c r="R40" i="1"/>
  <c r="S40" i="1"/>
  <c r="O48" i="1"/>
  <c r="N48" i="1"/>
  <c r="O6" i="1"/>
  <c r="N6" i="1"/>
  <c r="P16" i="2"/>
  <c r="O16" i="2"/>
  <c r="T16" i="2"/>
  <c r="S16" i="2"/>
  <c r="P30" i="2"/>
  <c r="O30" i="2"/>
  <c r="S30" i="2"/>
  <c r="T30" i="2"/>
  <c r="K60" i="2"/>
  <c r="P14" i="2"/>
  <c r="O14" i="2"/>
  <c r="N60" i="2"/>
  <c r="S14" i="2"/>
  <c r="T14" i="2"/>
  <c r="M5" i="1"/>
  <c r="O24" i="1"/>
  <c r="F69" i="1"/>
  <c r="F33" i="1"/>
  <c r="F39" i="1"/>
  <c r="F38" i="1"/>
  <c r="F37" i="1"/>
  <c r="F27" i="1"/>
  <c r="F26" i="1"/>
  <c r="F15" i="1"/>
  <c r="F16" i="1"/>
  <c r="F17" i="1"/>
  <c r="F49" i="1"/>
  <c r="F23" i="1"/>
  <c r="F22" i="1"/>
  <c r="H5" i="1"/>
  <c r="I5" i="1"/>
  <c r="V24" i="1"/>
  <c r="F24" i="1"/>
  <c r="F48" i="1"/>
  <c r="V48" i="1"/>
  <c r="K48" i="1"/>
  <c r="U48" i="1"/>
  <c r="J48" i="1"/>
  <c r="J24" i="1"/>
  <c r="K24" i="1"/>
  <c r="U6" i="1"/>
  <c r="K6" i="1"/>
  <c r="J6" i="1"/>
  <c r="V6" i="1"/>
  <c r="F45" i="1"/>
  <c r="F6" i="1"/>
  <c r="F21" i="1"/>
  <c r="F32" i="1"/>
  <c r="G14" i="2"/>
  <c r="V60" i="2"/>
  <c r="G52" i="2"/>
  <c r="G49" i="2"/>
  <c r="G44" i="2"/>
  <c r="G5" i="2"/>
  <c r="G33" i="2"/>
  <c r="G9" i="2"/>
  <c r="G18" i="2"/>
  <c r="G24" i="2"/>
  <c r="G28" i="2"/>
  <c r="G32" i="2"/>
  <c r="G41" i="2"/>
  <c r="G48" i="2"/>
  <c r="G53" i="2"/>
  <c r="G8" i="2"/>
  <c r="G13" i="2"/>
  <c r="G17" i="2"/>
  <c r="G23" i="2"/>
  <c r="G27" i="2"/>
  <c r="G31" i="2"/>
  <c r="G40" i="2"/>
  <c r="G46" i="2"/>
  <c r="G60" i="2"/>
  <c r="G12" i="2"/>
  <c r="G20" i="2"/>
  <c r="G26" i="2"/>
  <c r="G30" i="2"/>
  <c r="G45" i="2"/>
  <c r="G50" i="2"/>
  <c r="G55" i="2"/>
  <c r="G10" i="2"/>
  <c r="G15" i="2"/>
  <c r="G19" i="2"/>
  <c r="G25" i="2"/>
  <c r="G29" i="2"/>
  <c r="G16" i="2"/>
  <c r="W60" i="2"/>
  <c r="G70" i="1"/>
  <c r="U52" i="1"/>
  <c r="V52" i="1"/>
  <c r="L60" i="2"/>
  <c r="J52" i="1"/>
  <c r="K52" i="1"/>
  <c r="I70" i="1" l="1"/>
  <c r="L5" i="1"/>
  <c r="P5" i="1"/>
  <c r="N62" i="2"/>
  <c r="Q60" i="2" s="1"/>
  <c r="N5" i="1"/>
  <c r="R5" i="1"/>
  <c r="S5" i="1"/>
  <c r="P60" i="2"/>
  <c r="O60" i="2"/>
  <c r="S60" i="2"/>
  <c r="T60" i="2"/>
  <c r="M70" i="1"/>
  <c r="O5" i="1"/>
  <c r="H70" i="1"/>
  <c r="K5" i="1"/>
  <c r="U5" i="1"/>
  <c r="J5" i="1"/>
  <c r="V5" i="1"/>
  <c r="F31" i="1"/>
  <c r="U70" i="1"/>
  <c r="V70" i="1"/>
  <c r="F20" i="1"/>
  <c r="F29" i="1"/>
  <c r="F51" i="1"/>
  <c r="F55" i="1"/>
  <c r="F59" i="1"/>
  <c r="F68" i="1"/>
  <c r="F8" i="1"/>
  <c r="F12" i="1"/>
  <c r="F28" i="1"/>
  <c r="F35" i="1"/>
  <c r="F43" i="1"/>
  <c r="F54" i="1"/>
  <c r="F58" i="1"/>
  <c r="F62" i="1"/>
  <c r="F18" i="1"/>
  <c r="F42" i="1"/>
  <c r="F47" i="1"/>
  <c r="F57" i="1"/>
  <c r="F61" i="1"/>
  <c r="F65" i="1"/>
  <c r="F10" i="1"/>
  <c r="F14" i="1"/>
  <c r="F30" i="1"/>
  <c r="F41" i="1"/>
  <c r="F46" i="1"/>
  <c r="F64" i="1"/>
  <c r="F70" i="1"/>
  <c r="F13" i="1"/>
  <c r="F56" i="1"/>
  <c r="F25" i="1"/>
  <c r="F63" i="1"/>
  <c r="F40" i="1"/>
  <c r="F9" i="1"/>
  <c r="F50" i="1"/>
  <c r="F44" i="1"/>
  <c r="F11" i="1"/>
  <c r="F67" i="1"/>
  <c r="F19" i="1"/>
  <c r="F60" i="1"/>
  <c r="F53" i="1"/>
  <c r="F5" i="1"/>
  <c r="F7" i="1"/>
  <c r="F52" i="1"/>
  <c r="P17" i="1" l="1"/>
  <c r="P21" i="1"/>
  <c r="P25" i="1"/>
  <c r="P29" i="1"/>
  <c r="P33" i="1"/>
  <c r="P37" i="1"/>
  <c r="P41" i="1"/>
  <c r="P45" i="1"/>
  <c r="P49" i="1"/>
  <c r="P53" i="1"/>
  <c r="P57" i="1"/>
  <c r="P61" i="1"/>
  <c r="P65" i="1"/>
  <c r="P69" i="1"/>
  <c r="P7" i="1"/>
  <c r="P11" i="1"/>
  <c r="P18" i="1"/>
  <c r="P22" i="1"/>
  <c r="P26" i="1"/>
  <c r="P30" i="1"/>
  <c r="P34" i="1"/>
  <c r="P38" i="1"/>
  <c r="P42" i="1"/>
  <c r="P46" i="1"/>
  <c r="P50" i="1"/>
  <c r="P54" i="1"/>
  <c r="P58" i="1"/>
  <c r="P62" i="1"/>
  <c r="P66" i="1"/>
  <c r="P70" i="1"/>
  <c r="P8" i="1"/>
  <c r="P12" i="1"/>
  <c r="P16" i="1"/>
  <c r="P19" i="1"/>
  <c r="P23" i="1"/>
  <c r="P27" i="1"/>
  <c r="P31" i="1"/>
  <c r="P35" i="1"/>
  <c r="P39" i="1"/>
  <c r="P43" i="1"/>
  <c r="P47" i="1"/>
  <c r="P51" i="1"/>
  <c r="P55" i="1"/>
  <c r="P59" i="1"/>
  <c r="P63" i="1"/>
  <c r="P67" i="1"/>
  <c r="P9" i="1"/>
  <c r="P13" i="1"/>
  <c r="P20" i="1"/>
  <c r="P24" i="1"/>
  <c r="P28" i="1"/>
  <c r="P32" i="1"/>
  <c r="P36" i="1"/>
  <c r="P40" i="1"/>
  <c r="P44" i="1"/>
  <c r="P48" i="1"/>
  <c r="P52" i="1"/>
  <c r="P56" i="1"/>
  <c r="P60" i="1"/>
  <c r="P64" i="1"/>
  <c r="P68" i="1"/>
  <c r="P10" i="1"/>
  <c r="P14" i="1"/>
  <c r="P15" i="1"/>
  <c r="P6" i="1"/>
  <c r="L22" i="1"/>
  <c r="L26" i="1"/>
  <c r="L30" i="1"/>
  <c r="L34" i="1"/>
  <c r="L38" i="1"/>
  <c r="L42" i="1"/>
  <c r="L46" i="1"/>
  <c r="L50" i="1"/>
  <c r="L54" i="1"/>
  <c r="L58" i="1"/>
  <c r="L62" i="1"/>
  <c r="L66" i="1"/>
  <c r="L70" i="1"/>
  <c r="L12" i="1"/>
  <c r="L16" i="1"/>
  <c r="L10" i="1"/>
  <c r="L23" i="1"/>
  <c r="L27" i="1"/>
  <c r="L31" i="1"/>
  <c r="L35" i="1"/>
  <c r="L39" i="1"/>
  <c r="L43" i="1"/>
  <c r="L47" i="1"/>
  <c r="L51" i="1"/>
  <c r="L55" i="1"/>
  <c r="L59" i="1"/>
  <c r="L63" i="1"/>
  <c r="L67" i="1"/>
  <c r="L13" i="1"/>
  <c r="L17" i="1"/>
  <c r="L7" i="1"/>
  <c r="L18" i="1"/>
  <c r="L20" i="1"/>
  <c r="L24" i="1"/>
  <c r="L28" i="1"/>
  <c r="L32" i="1"/>
  <c r="L36" i="1"/>
  <c r="L40" i="1"/>
  <c r="L44" i="1"/>
  <c r="L48" i="1"/>
  <c r="L52" i="1"/>
  <c r="L56" i="1"/>
  <c r="L60" i="1"/>
  <c r="L64" i="1"/>
  <c r="L68" i="1"/>
  <c r="L14" i="1"/>
  <c r="L8" i="1"/>
  <c r="L21" i="1"/>
  <c r="L25" i="1"/>
  <c r="L29" i="1"/>
  <c r="L33" i="1"/>
  <c r="L37" i="1"/>
  <c r="L41" i="1"/>
  <c r="L45" i="1"/>
  <c r="L49" i="1"/>
  <c r="L53" i="1"/>
  <c r="L57" i="1"/>
  <c r="L61" i="1"/>
  <c r="L65" i="1"/>
  <c r="L69" i="1"/>
  <c r="L11" i="1"/>
  <c r="L15" i="1"/>
  <c r="L19" i="1"/>
  <c r="L9" i="1"/>
  <c r="L6" i="1"/>
  <c r="Q59" i="2"/>
  <c r="Q53" i="2"/>
  <c r="Q49" i="2"/>
  <c r="Q45" i="2"/>
  <c r="Q41" i="2"/>
  <c r="Q37" i="2"/>
  <c r="Q33" i="2"/>
  <c r="Q28" i="2"/>
  <c r="Q24" i="2"/>
  <c r="Q20" i="2"/>
  <c r="Q13" i="2"/>
  <c r="Q8" i="2"/>
  <c r="Q62" i="2"/>
  <c r="Q58" i="2"/>
  <c r="Q52" i="2"/>
  <c r="Q48" i="2"/>
  <c r="Q44" i="2"/>
  <c r="Q40" i="2"/>
  <c r="Q36" i="2"/>
  <c r="Q31" i="2"/>
  <c r="Q27" i="2"/>
  <c r="Q23" i="2"/>
  <c r="Q19" i="2"/>
  <c r="Q12" i="2"/>
  <c r="Q7" i="2"/>
  <c r="Q61" i="2"/>
  <c r="Q57" i="2"/>
  <c r="Q51" i="2"/>
  <c r="Q47" i="2"/>
  <c r="Q43" i="2"/>
  <c r="Q39" i="2"/>
  <c r="Q35" i="2"/>
  <c r="Q30" i="2"/>
  <c r="Q26" i="2"/>
  <c r="Q22" i="2"/>
  <c r="Q17" i="2"/>
  <c r="Q10" i="2"/>
  <c r="Q6" i="2"/>
  <c r="Q50" i="2"/>
  <c r="Q46" i="2"/>
  <c r="Q42" i="2"/>
  <c r="Q38" i="2"/>
  <c r="Q34" i="2"/>
  <c r="Q29" i="2"/>
  <c r="Q25" i="2"/>
  <c r="Q21" i="2"/>
  <c r="Q16" i="2"/>
  <c r="Q9" i="2"/>
  <c r="Q5" i="2"/>
  <c r="O70" i="1"/>
  <c r="N70" i="1"/>
  <c r="S70" i="1"/>
  <c r="R70" i="1"/>
  <c r="J70" i="1"/>
  <c r="K70" i="1"/>
</calcChain>
</file>

<file path=xl/sharedStrings.xml><?xml version="1.0" encoding="utf-8"?>
<sst xmlns="http://schemas.openxmlformats.org/spreadsheetml/2006/main" count="355" uniqueCount="241">
  <si>
    <t>КБК</t>
  </si>
  <si>
    <t>наименование показателя</t>
  </si>
  <si>
    <t>первоначальный план, тыс.руб</t>
  </si>
  <si>
    <t>уточненный план, тыс.руб</t>
  </si>
  <si>
    <t>удельный вес в структуре исполненых доходов, %</t>
  </si>
  <si>
    <t>Налоговые и неналоговые доходы</t>
  </si>
  <si>
    <t>Налоги на прибыль, доходы</t>
  </si>
  <si>
    <t>Налог на доходы физических лиц</t>
  </si>
  <si>
    <t>Налоги на товары (работы, услуги), реализуемые на территории РФ</t>
  </si>
  <si>
    <t>Единый сельскохозяйтвеный налог</t>
  </si>
  <si>
    <t xml:space="preserve">Государственная пошлина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</si>
  <si>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РФ на совершение нотариальных действий</t>
  </si>
  <si>
    <t>Доходы от использования имущества, находящегося 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</si>
  <si>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 поселений, а также средства от продажи права на заключение договоров аренды указанных земельных участков</t>
  </si>
  <si>
    <t>Доходы от продажи материальных и нематериальных активов</t>
  </si>
  <si>
    <t>Штрафы, санкции, возмещение ущерба</t>
  </si>
  <si>
    <t>Прочие поступления от денежных взысканий (штрафов) и иных сумм в возмещение ущерба, зачисляемые в бюджеты  поселений</t>
  </si>
  <si>
    <t>Прочие неналоговые доходы бюджетов  поселений</t>
  </si>
  <si>
    <t>Безвозмездные поступления</t>
  </si>
  <si>
    <t>Дотации бюджетам поселений на выравнивание уровня бюджетной обеспеченности</t>
  </si>
  <si>
    <t>Субсидии бюджетам поселений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- Фонда содействия реформированию жилищно-коммунального хозяйства</t>
  </si>
  <si>
    <t>Прочие субсидии</t>
  </si>
  <si>
    <t>Субвенция бюджетам  поселений на 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</si>
  <si>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</si>
  <si>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>Всего доходов</t>
  </si>
  <si>
    <t>Наименование</t>
  </si>
  <si>
    <t>РЗ</t>
  </si>
  <si>
    <t>ПР</t>
  </si>
  <si>
    <t>Общегосударственные вопросы</t>
  </si>
  <si>
    <t>01</t>
  </si>
  <si>
    <t>00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</si>
  <si>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</si>
  <si>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</si>
  <si>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</si>
  <si>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</si>
  <si>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</si>
  <si>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</si>
  <si>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</si>
  <si>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</si>
  <si>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02</t>
  </si>
  <si>
    <t>Мобилизационная и вневойсковая подготовка</t>
  </si>
  <si>
    <t>03</t>
  </si>
  <si>
    <t>Национальная безопасность и правоохранительная деятельность</t>
  </si>
  <si>
    <t>09</t>
  </si>
  <si>
    <t>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</si>
  <si>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</si>
  <si>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</si>
  <si>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</si>
  <si>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Транспорт</t>
  </si>
  <si>
    <t>08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</si>
  <si>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</si>
  <si>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</si>
  <si>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</si>
  <si>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</si>
  <si>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</si>
  <si>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Жилищное хозяйство</t>
  </si>
  <si>
    <t>Коммунальное хозяйство</t>
  </si>
  <si>
    <t>Благоустройство</t>
  </si>
  <si>
    <t>Образование</t>
  </si>
  <si>
    <t>07</t>
  </si>
  <si>
    <t xml:space="preserve">Культура </t>
  </si>
  <si>
    <t>Социальная  политика</t>
  </si>
  <si>
    <t>Социальное обеспечение населения</t>
  </si>
  <si>
    <t>Другие вопросы в области социальной политики</t>
  </si>
  <si>
    <t>Физическая культура и спорт</t>
  </si>
  <si>
    <t>Средства массовой информации</t>
  </si>
  <si>
    <t>Итого расходов</t>
  </si>
  <si>
    <t>Субсидии бюджетам  поселений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бюджетов</t>
  </si>
  <si>
    <t>Охрана окружающей среды</t>
  </si>
  <si>
    <t>Другие вопросы в области охраны окружающей среды</t>
  </si>
  <si>
    <t>удельный вес в структуре исполненых расходов, %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</si>
  <si>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</t>
  </si>
  <si>
    <t xml:space="preserve"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
</t>
  </si>
  <si>
    <t xml:space="preserve">Денежные взыскания (штрафы) за нарушения законодательства РФ о контрактной системе в сфере закупок товаров, работ, услуг для обеспечения государственных и муниципальных нужд </t>
  </si>
  <si>
    <t>Субсидии бюджетам бюджетной системы РФ (межбюджетные субсидии)</t>
  </si>
  <si>
    <t>Межбюджетные трансферты, передаваемые бюджетам поселений для компенсации дополнительных расходов, возникших в результате решений принятых органами власти другого уровня</t>
  </si>
  <si>
    <t>Межбюджетные трансферты, передаваемые бюджетам 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</si>
  <si>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безвозмездные поступления</t>
  </si>
  <si>
    <t>относительное, %</t>
  </si>
  <si>
    <t>абсолютное, тыс.руб.</t>
  </si>
  <si>
    <t>00010000000000000000</t>
  </si>
  <si>
    <t>00010100000000000000</t>
  </si>
  <si>
    <t>00010300000000000000</t>
  </si>
  <si>
    <t>00010503010010000000</t>
  </si>
  <si>
    <t>00010800000000000000</t>
  </si>
  <si>
    <t>00010804020010000110</t>
  </si>
  <si>
    <t>00011105025000000120</t>
  </si>
  <si>
    <t>00011105035000000120</t>
  </si>
  <si>
    <t>00011400000000000000</t>
  </si>
  <si>
    <t>00011406025000000430</t>
  </si>
  <si>
    <t>00011600000000000000</t>
  </si>
  <si>
    <t>000111633050000000140</t>
  </si>
  <si>
    <t>00011690050000000000</t>
  </si>
  <si>
    <t>00011705050000100180</t>
  </si>
  <si>
    <t xml:space="preserve">00020000000000000000 </t>
  </si>
  <si>
    <t>00020201001000000151</t>
  </si>
  <si>
    <t>00020202088000004151</t>
  </si>
  <si>
    <t>00020202089000004151</t>
  </si>
  <si>
    <t>00020203015000000151</t>
  </si>
  <si>
    <t>00020204014000000151</t>
  </si>
  <si>
    <t>00020700000000000000</t>
  </si>
  <si>
    <t>Налоги на совокупный налог</t>
  </si>
  <si>
    <t>00010500000000000000</t>
  </si>
  <si>
    <t>00010807175010000110</t>
  </si>
  <si>
    <t>Доходы от продажи земельных участков, находящихся в собственности поселений</t>
  </si>
  <si>
    <t>00011100000000000000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</si>
  <si>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транпортных средств, осуществляющих перевозки опасных, тжеловесных и (или) крупногабаритных грузов, зачисляемая в бюджеты поселений</t>
  </si>
  <si>
    <t>000111623050000000140</t>
  </si>
  <si>
    <t xml:space="preserve">Доходы от возмещения  ущерба при возникновении страховых случаев, когда выгодоприобретателями выступают получатели средств бюджетов </t>
  </si>
  <si>
    <t>Налоговые доходы</t>
  </si>
  <si>
    <t>Неналоговые доходы</t>
  </si>
  <si>
    <t>Дотации бюджетам бюджетной системы РФ</t>
  </si>
  <si>
    <t>Дотации бюджетам поселений на поддержку мер по обеспечению сбалансированности бюджетов</t>
  </si>
  <si>
    <t>00020215002000000151</t>
  </si>
  <si>
    <t>00020229999000000151</t>
  </si>
  <si>
    <t>Субвенции бюджетам бюджетной системы РФ</t>
  </si>
  <si>
    <t>Субвенции  бюджетам поселений на выполнение передаваемых полномочий по составлению протоколов и рассмотрению дел об административных правонарушениях органами местного самоуправления</t>
  </si>
  <si>
    <t>00020230024000000151</t>
  </si>
  <si>
    <t>00020245160000000151</t>
  </si>
  <si>
    <t>00011701000000000180</t>
  </si>
  <si>
    <t>Невыясненные поступления</t>
  </si>
  <si>
    <t>00011701050000100180</t>
  </si>
  <si>
    <t>Невыясненные поступления, зачисляемые в бюджеты городских поселений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</si>
  <si>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</si>
  <si>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исполнено, тыс.руб</t>
  </si>
  <si>
    <t>00010900000000000000</t>
  </si>
  <si>
    <t>Задолженность и перерасчеты по отмененным налогам, сборам и иным обязательным платежам</t>
  </si>
  <si>
    <t>00010904050000000110</t>
  </si>
  <si>
    <t>Земельный налог (по обязательствам, возникшим до 1 января 2006 года)</t>
  </si>
  <si>
    <t xml:space="preserve">Молодежная политика </t>
  </si>
  <si>
    <t>Функционирование высшего должностного лица субъекта РФ и муниципального образования</t>
  </si>
  <si>
    <t>Судебная система</t>
  </si>
  <si>
    <t>Общеэкономические вопросы</t>
  </si>
  <si>
    <t>Сельское хозяйство и рыболовство</t>
  </si>
  <si>
    <t>Дополнительное образование детей</t>
  </si>
  <si>
    <t>Дошкольное образование</t>
  </si>
  <si>
    <t xml:space="preserve">Общее образование </t>
  </si>
  <si>
    <t>Культура, кинематография</t>
  </si>
  <si>
    <t>Здравоохранение</t>
  </si>
  <si>
    <t>Санитарно-эпидемиологическое благополучие</t>
  </si>
  <si>
    <t>Пенсионное обеспечение</t>
  </si>
  <si>
    <t>Массовый спорт</t>
  </si>
  <si>
    <t>Периодическая печать и издательства</t>
  </si>
  <si>
    <t>Межбюджетные трансферты общего характера бюджетам бюджетной системы Российской Федерации</t>
  </si>
  <si>
    <t>Охрана объектов растительного и животного мира и среды их обитания</t>
  </si>
  <si>
    <t>Дотации на выравнивание бюджетной обеспеченности субъектов РФ и муниципальных образований</t>
  </si>
  <si>
    <t>Иные дотации</t>
  </si>
  <si>
    <t>Другие вопросы в области образования</t>
  </si>
  <si>
    <t>Охрана семьи и детства</t>
  </si>
  <si>
    <t>00010102000010000110</t>
  </si>
  <si>
    <t>Налоги на совокупный доход</t>
  </si>
  <si>
    <t>00010501000000000110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</si>
  <si>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</si>
  <si>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</si>
  <si>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00010502000020000110</t>
  </si>
  <si>
    <t>Налог, взимаемый в связи с применением патентной системы налогообложения, зачисляемый в бюджеты муниципальных районов</t>
  </si>
  <si>
    <t>00010504000020000110</t>
  </si>
  <si>
    <t>Единый сельскохозяйственный налог</t>
  </si>
  <si>
    <t>00010503000010000110</t>
  </si>
  <si>
    <t>00011105010000000120</t>
  </si>
  <si>
    <t>00011101050050000120</t>
  </si>
  <si>
    <t>Доходы, получаемые в виде арендной либо иной платы за передачу в возмездное пользование государственного и муниципального имущества</t>
  </si>
  <si>
    <t>00011105000000000120</t>
  </si>
  <si>
    <t xml:space="preserve"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
</t>
  </si>
  <si>
    <t xml:space="preserve">Прочие неналоговые доходы </t>
  </si>
  <si>
    <t>00011700000000000000</t>
  </si>
  <si>
    <t>Платежи при пользовании природными ресурсами</t>
  </si>
  <si>
    <t>00011200000000000000</t>
  </si>
  <si>
    <t>Плата за негативное воздействие на окружающую среду</t>
  </si>
  <si>
    <t>00011201000010000120</t>
  </si>
  <si>
    <t>00011300000000000000</t>
  </si>
  <si>
    <t>Доходы от продажи земельных участков, находящихся в государственной и муниципальной собственности</t>
  </si>
  <si>
    <t>00011406000000000430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</si>
  <si>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</si>
  <si>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00011105075050000120</t>
  </si>
  <si>
    <t>Прочие межбюджетные трансферты общего характера</t>
  </si>
  <si>
    <t>00011105025050000120</t>
  </si>
  <si>
    <t>00011105035050000120</t>
  </si>
  <si>
    <t>00020220000000000150</t>
  </si>
  <si>
    <t>00020210000000000150</t>
  </si>
  <si>
    <t>00020230000000000150</t>
  </si>
  <si>
    <t>00020240000000000150</t>
  </si>
  <si>
    <t>00021960010050000150</t>
  </si>
  <si>
    <t>00021805010050000150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</si>
  <si>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</si>
  <si>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образованиям</t>
  </si>
  <si>
    <t>2021 год и плановый период 2022 и 2023 годов</t>
  </si>
  <si>
    <t>00020400000000000000</t>
  </si>
  <si>
    <t>Безвозмездные поступления от негосударственных организаций</t>
  </si>
  <si>
    <t>Гражданская оборона</t>
  </si>
  <si>
    <t>00010302000010000110</t>
  </si>
  <si>
    <t>Акцизы по подакцизным товарам (продукции), производимым на территории РФ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</si>
  <si>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</si>
  <si>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</si>
  <si>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00011105300000000120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</si>
  <si>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</si>
  <si>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Обеспечение проведения выборов и референдумов</t>
  </si>
  <si>
    <t>Условно утверждаемые расходы</t>
  </si>
  <si>
    <t>Всего расходов</t>
  </si>
  <si>
    <t>00011109080050000120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</si>
  <si>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</si>
  <si>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</si>
  <si>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</si>
  <si>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Спорт высших достижений</t>
  </si>
  <si>
    <t>2023 год</t>
  </si>
  <si>
    <r>
      <t xml:space="preserve">Отклонение   </t>
    </r>
    <r>
      <rPr>
        <b/>
        <sz val="11"/>
        <color theme="1"/>
        <rFont val="Times New Roman"/>
        <family val="1"/>
        <charset val="204"/>
      </rPr>
      <t>2026</t>
    </r>
    <r>
      <rPr>
        <sz val="11"/>
        <color theme="1"/>
        <rFont val="Times New Roman"/>
        <family val="1"/>
        <charset val="204"/>
      </rPr>
      <t xml:space="preserve"> </t>
    </r>
    <r>
      <rPr>
        <b/>
        <sz val="11"/>
        <color theme="1"/>
        <rFont val="Times New Roman"/>
        <family val="1"/>
        <charset val="204"/>
      </rPr>
      <t>года</t>
    </r>
    <r>
      <rPr>
        <sz val="11"/>
        <color theme="1"/>
        <rFont val="Times New Roman"/>
        <family val="1"/>
        <charset val="204"/>
      </rPr>
      <t xml:space="preserve"> к </t>
    </r>
    <r>
      <rPr>
        <b/>
        <sz val="11"/>
        <color theme="1"/>
        <rFont val="Times New Roman"/>
        <family val="1"/>
        <charset val="204"/>
      </rPr>
      <t>2025</t>
    </r>
    <r>
      <rPr>
        <sz val="11"/>
        <color theme="1"/>
        <rFont val="Times New Roman"/>
        <family val="1"/>
        <charset val="204"/>
      </rPr>
      <t xml:space="preserve"> </t>
    </r>
    <r>
      <rPr>
        <b/>
        <sz val="11"/>
        <color theme="1"/>
        <rFont val="Times New Roman"/>
        <family val="1"/>
        <charset val="204"/>
      </rPr>
      <t>году</t>
    </r>
    <r>
      <rPr>
        <sz val="11"/>
        <color theme="1"/>
        <rFont val="Times New Roman"/>
        <family val="1"/>
        <charset val="204"/>
      </rPr>
      <t>, %</t>
    </r>
  </si>
  <si>
    <r>
      <rPr>
        <b/>
        <sz val="10"/>
        <color theme="1"/>
        <rFont val="Times New Roman"/>
        <family val="1"/>
        <charset val="204"/>
      </rPr>
      <t>2026 год</t>
    </r>
    <r>
      <rPr>
        <sz val="10"/>
        <color theme="1"/>
        <rFont val="Times New Roman"/>
        <family val="1"/>
        <charset val="204"/>
      </rPr>
      <t>, тыс. руб.</t>
    </r>
  </si>
  <si>
    <r>
      <t xml:space="preserve">Отклонение </t>
    </r>
    <r>
      <rPr>
        <b/>
        <sz val="10"/>
        <color theme="1"/>
        <rFont val="Times New Roman"/>
        <family val="1"/>
        <charset val="204"/>
      </rPr>
      <t>2026</t>
    </r>
    <r>
      <rPr>
        <sz val="10"/>
        <color theme="1"/>
        <rFont val="Times New Roman"/>
        <family val="1"/>
        <charset val="204"/>
      </rPr>
      <t xml:space="preserve"> </t>
    </r>
    <r>
      <rPr>
        <b/>
        <sz val="10"/>
        <color theme="1"/>
        <rFont val="Times New Roman"/>
        <family val="1"/>
        <charset val="204"/>
      </rPr>
      <t>года</t>
    </r>
    <r>
      <rPr>
        <sz val="10"/>
        <color theme="1"/>
        <rFont val="Times New Roman"/>
        <family val="1"/>
        <charset val="204"/>
      </rPr>
      <t xml:space="preserve"> к </t>
    </r>
    <r>
      <rPr>
        <b/>
        <sz val="10"/>
        <color theme="1"/>
        <rFont val="Times New Roman"/>
        <family val="1"/>
        <charset val="204"/>
      </rPr>
      <t>2025</t>
    </r>
    <r>
      <rPr>
        <sz val="10"/>
        <color theme="1"/>
        <rFont val="Times New Roman"/>
        <family val="1"/>
        <charset val="204"/>
      </rPr>
      <t xml:space="preserve"> </t>
    </r>
    <r>
      <rPr>
        <b/>
        <sz val="10"/>
        <color theme="1"/>
        <rFont val="Times New Roman"/>
        <family val="1"/>
        <charset val="204"/>
      </rPr>
      <t>году</t>
    </r>
    <r>
      <rPr>
        <sz val="10"/>
        <color theme="1"/>
        <rFont val="Times New Roman"/>
        <family val="1"/>
        <charset val="204"/>
      </rPr>
      <t>,тыс. руб.</t>
    </r>
  </si>
  <si>
    <t>00011109045050000120</t>
  </si>
  <si>
    <t>0001140200000000000</t>
  </si>
  <si>
    <t>Доходы от реализации имущества, находящегося в собственности  муниципальных районов (за исключением движимого имущества муниципальных бюджетных и автономных учреждений, а также имущества государственных и муниципальных унитарных предприятий, в том числе казенных)</t>
  </si>
  <si>
    <t>Профессиональная подготовка, переподготовка и повышение квалификации</t>
  </si>
  <si>
    <t>Доходы от оказания платных услуг и компенсации затрат государства</t>
  </si>
  <si>
    <t>2024 год</t>
  </si>
  <si>
    <r>
      <t xml:space="preserve">ожидаемое </t>
    </r>
    <r>
      <rPr>
        <b/>
        <sz val="10"/>
        <rFont val="Times New Roman"/>
        <family val="1"/>
        <charset val="204"/>
      </rPr>
      <t>2024 года</t>
    </r>
    <r>
      <rPr>
        <sz val="10"/>
        <rFont val="Times New Roman"/>
        <family val="1"/>
        <charset val="204"/>
      </rPr>
      <t>, тыс.руб</t>
    </r>
  </si>
  <si>
    <t>2025 год и плановый период 2026-2027 годов</t>
  </si>
  <si>
    <t xml:space="preserve"> Поступление доходов в бюджет района и изменение соотношения доходов бюджета района в 2023-2027 г.г.</t>
  </si>
  <si>
    <r>
      <t xml:space="preserve">отношение </t>
    </r>
    <r>
      <rPr>
        <b/>
        <sz val="10"/>
        <color theme="1"/>
        <rFont val="Times New Roman"/>
        <family val="1"/>
        <charset val="204"/>
      </rPr>
      <t>2025</t>
    </r>
    <r>
      <rPr>
        <sz val="10"/>
        <color theme="1"/>
        <rFont val="Times New Roman"/>
        <family val="1"/>
        <charset val="204"/>
      </rPr>
      <t xml:space="preserve"> года к </t>
    </r>
    <r>
      <rPr>
        <b/>
        <sz val="10"/>
        <color theme="1"/>
        <rFont val="Times New Roman"/>
        <family val="1"/>
        <charset val="204"/>
      </rPr>
      <t>2023</t>
    </r>
    <r>
      <rPr>
        <sz val="10"/>
        <color theme="1"/>
        <rFont val="Times New Roman"/>
        <family val="1"/>
        <charset val="204"/>
      </rPr>
      <t xml:space="preserve"> году</t>
    </r>
  </si>
  <si>
    <r>
      <rPr>
        <b/>
        <sz val="10"/>
        <rFont val="Times New Roman"/>
        <family val="1"/>
        <charset val="204"/>
      </rPr>
      <t>2025 год</t>
    </r>
    <r>
      <rPr>
        <sz val="10"/>
        <rFont val="Times New Roman"/>
        <family val="1"/>
        <charset val="204"/>
      </rPr>
      <t>, тыс.руб</t>
    </r>
  </si>
  <si>
    <r>
      <t xml:space="preserve">отклонение </t>
    </r>
    <r>
      <rPr>
        <b/>
        <sz val="10"/>
        <color theme="1"/>
        <rFont val="Times New Roman"/>
        <family val="1"/>
        <charset val="204"/>
      </rPr>
      <t>2025</t>
    </r>
    <r>
      <rPr>
        <sz val="10"/>
        <color theme="1"/>
        <rFont val="Times New Roman"/>
        <family val="1"/>
        <charset val="204"/>
      </rPr>
      <t xml:space="preserve"> </t>
    </r>
    <r>
      <rPr>
        <b/>
        <sz val="10"/>
        <color theme="1"/>
        <rFont val="Times New Roman"/>
        <family val="1"/>
        <charset val="204"/>
      </rPr>
      <t>года</t>
    </r>
    <r>
      <rPr>
        <sz val="10"/>
        <color theme="1"/>
        <rFont val="Times New Roman"/>
        <family val="1"/>
        <charset val="204"/>
      </rPr>
      <t xml:space="preserve"> от ожид. исполн.</t>
    </r>
    <r>
      <rPr>
        <b/>
        <sz val="10"/>
        <color theme="1"/>
        <rFont val="Times New Roman"/>
        <family val="1"/>
        <charset val="204"/>
      </rPr>
      <t>2024 года</t>
    </r>
    <r>
      <rPr>
        <sz val="10"/>
        <color theme="1"/>
        <rFont val="Times New Roman"/>
        <family val="1"/>
        <charset val="204"/>
      </rPr>
      <t>, тыс.руб</t>
    </r>
  </si>
  <si>
    <r>
      <t xml:space="preserve">Отклонение </t>
    </r>
    <r>
      <rPr>
        <b/>
        <sz val="10"/>
        <color theme="1"/>
        <rFont val="Times New Roman"/>
        <family val="1"/>
        <charset val="204"/>
      </rPr>
      <t>2025 года</t>
    </r>
    <r>
      <rPr>
        <sz val="10"/>
        <color theme="1"/>
        <rFont val="Times New Roman"/>
        <family val="1"/>
        <charset val="204"/>
      </rPr>
      <t xml:space="preserve"> к </t>
    </r>
    <r>
      <rPr>
        <b/>
        <sz val="10"/>
        <color theme="1"/>
        <rFont val="Times New Roman"/>
        <family val="1"/>
        <charset val="204"/>
      </rPr>
      <t>2024 году</t>
    </r>
    <r>
      <rPr>
        <sz val="10"/>
        <color theme="1"/>
        <rFont val="Times New Roman"/>
        <family val="1"/>
        <charset val="204"/>
      </rPr>
      <t>, %</t>
    </r>
  </si>
  <si>
    <r>
      <t xml:space="preserve">Отклонение </t>
    </r>
    <r>
      <rPr>
        <b/>
        <sz val="10"/>
        <color theme="1"/>
        <rFont val="Times New Roman"/>
        <family val="1"/>
        <charset val="204"/>
      </rPr>
      <t>2026</t>
    </r>
    <r>
      <rPr>
        <sz val="10"/>
        <color theme="1"/>
        <rFont val="Times New Roman"/>
        <family val="1"/>
        <charset val="204"/>
      </rPr>
      <t xml:space="preserve"> </t>
    </r>
    <r>
      <rPr>
        <b/>
        <sz val="10"/>
        <color theme="1"/>
        <rFont val="Times New Roman"/>
        <family val="1"/>
        <charset val="204"/>
      </rPr>
      <t>года</t>
    </r>
    <r>
      <rPr>
        <sz val="10"/>
        <color theme="1"/>
        <rFont val="Times New Roman"/>
        <family val="1"/>
        <charset val="204"/>
      </rPr>
      <t xml:space="preserve"> к </t>
    </r>
    <r>
      <rPr>
        <b/>
        <sz val="10"/>
        <color theme="1"/>
        <rFont val="Times New Roman"/>
        <family val="1"/>
        <charset val="204"/>
      </rPr>
      <t>2025 году</t>
    </r>
    <r>
      <rPr>
        <sz val="10"/>
        <color theme="1"/>
        <rFont val="Times New Roman"/>
        <family val="1"/>
        <charset val="204"/>
      </rPr>
      <t>, %</t>
    </r>
  </si>
  <si>
    <r>
      <rPr>
        <b/>
        <sz val="10"/>
        <color theme="1"/>
        <rFont val="Times New Roman"/>
        <family val="1"/>
        <charset val="204"/>
      </rPr>
      <t>2027 год</t>
    </r>
    <r>
      <rPr>
        <sz val="10"/>
        <color theme="1"/>
        <rFont val="Times New Roman"/>
        <family val="1"/>
        <charset val="204"/>
      </rPr>
      <t>, тыс. руб.</t>
    </r>
  </si>
  <si>
    <r>
      <t xml:space="preserve">Отклонение </t>
    </r>
    <r>
      <rPr>
        <b/>
        <sz val="10"/>
        <color theme="1"/>
        <rFont val="Times New Roman"/>
        <family val="1"/>
        <charset val="204"/>
      </rPr>
      <t>2027</t>
    </r>
    <r>
      <rPr>
        <sz val="10"/>
        <color theme="1"/>
        <rFont val="Times New Roman"/>
        <family val="1"/>
        <charset val="204"/>
      </rPr>
      <t xml:space="preserve"> </t>
    </r>
    <r>
      <rPr>
        <b/>
        <sz val="10"/>
        <color theme="1"/>
        <rFont val="Times New Roman"/>
        <family val="1"/>
        <charset val="204"/>
      </rPr>
      <t>года</t>
    </r>
    <r>
      <rPr>
        <sz val="10"/>
        <color theme="1"/>
        <rFont val="Times New Roman"/>
        <family val="1"/>
        <charset val="204"/>
      </rPr>
      <t xml:space="preserve"> к </t>
    </r>
    <r>
      <rPr>
        <b/>
        <sz val="10"/>
        <color theme="1"/>
        <rFont val="Times New Roman"/>
        <family val="1"/>
        <charset val="204"/>
      </rPr>
      <t>2026</t>
    </r>
    <r>
      <rPr>
        <sz val="10"/>
        <color theme="1"/>
        <rFont val="Times New Roman"/>
        <family val="1"/>
        <charset val="204"/>
      </rPr>
      <t xml:space="preserve"> </t>
    </r>
    <r>
      <rPr>
        <b/>
        <sz val="10"/>
        <color theme="1"/>
        <rFont val="Times New Roman"/>
        <family val="1"/>
        <charset val="204"/>
      </rPr>
      <t>году</t>
    </r>
    <r>
      <rPr>
        <sz val="10"/>
        <color theme="1"/>
        <rFont val="Times New Roman"/>
        <family val="1"/>
        <charset val="204"/>
      </rPr>
      <t>,тыс. руб.</t>
    </r>
  </si>
  <si>
    <r>
      <t xml:space="preserve">Отклонение </t>
    </r>
    <r>
      <rPr>
        <b/>
        <sz val="10"/>
        <color theme="1"/>
        <rFont val="Times New Roman"/>
        <family val="1"/>
        <charset val="204"/>
      </rPr>
      <t>2027 года</t>
    </r>
    <r>
      <rPr>
        <sz val="10"/>
        <color theme="1"/>
        <rFont val="Times New Roman"/>
        <family val="1"/>
        <charset val="204"/>
      </rPr>
      <t xml:space="preserve"> к</t>
    </r>
    <r>
      <rPr>
        <b/>
        <sz val="10"/>
        <color theme="1"/>
        <rFont val="Times New Roman"/>
        <family val="1"/>
        <charset val="204"/>
      </rPr>
      <t xml:space="preserve"> 2026</t>
    </r>
    <r>
      <rPr>
        <sz val="10"/>
        <color theme="1"/>
        <rFont val="Times New Roman"/>
        <family val="1"/>
        <charset val="204"/>
      </rPr>
      <t xml:space="preserve"> </t>
    </r>
    <r>
      <rPr>
        <b/>
        <sz val="10"/>
        <color theme="1"/>
        <rFont val="Times New Roman"/>
        <family val="1"/>
        <charset val="204"/>
      </rPr>
      <t>году</t>
    </r>
    <r>
      <rPr>
        <sz val="10"/>
        <color theme="1"/>
        <rFont val="Times New Roman"/>
        <family val="1"/>
        <charset val="204"/>
      </rPr>
      <t>, %</t>
    </r>
  </si>
  <si>
    <t>Распредение бюджетных ассигнований по разделам, подразделам классификации расходов бюджета района в 2023-2027 годах</t>
  </si>
  <si>
    <t>отношение 2025 года к 2023 году</t>
  </si>
  <si>
    <r>
      <t>ожидаемое</t>
    </r>
    <r>
      <rPr>
        <b/>
        <sz val="11"/>
        <rFont val="Times New Roman"/>
        <family val="1"/>
        <charset val="204"/>
      </rPr>
      <t xml:space="preserve">  2024 года,</t>
    </r>
    <r>
      <rPr>
        <sz val="11"/>
        <rFont val="Times New Roman"/>
        <family val="1"/>
        <charset val="204"/>
      </rPr>
      <t xml:space="preserve"> тыс.руб</t>
    </r>
  </si>
  <si>
    <r>
      <t xml:space="preserve"> </t>
    </r>
    <r>
      <rPr>
        <b/>
        <sz val="11"/>
        <rFont val="Times New Roman"/>
        <family val="1"/>
        <charset val="204"/>
      </rPr>
      <t>2025 год</t>
    </r>
    <r>
      <rPr>
        <sz val="11"/>
        <rFont val="Times New Roman"/>
        <family val="1"/>
        <charset val="204"/>
      </rPr>
      <t>, тыс.руб</t>
    </r>
  </si>
  <si>
    <r>
      <t xml:space="preserve">отклонение   </t>
    </r>
    <r>
      <rPr>
        <b/>
        <sz val="11"/>
        <color theme="1"/>
        <rFont val="Times New Roman"/>
        <family val="1"/>
        <charset val="204"/>
      </rPr>
      <t>2025</t>
    </r>
    <r>
      <rPr>
        <sz val="11"/>
        <color theme="1"/>
        <rFont val="Times New Roman"/>
        <family val="1"/>
        <charset val="204"/>
      </rPr>
      <t xml:space="preserve"> </t>
    </r>
    <r>
      <rPr>
        <b/>
        <sz val="11"/>
        <color theme="1"/>
        <rFont val="Times New Roman"/>
        <family val="1"/>
        <charset val="204"/>
      </rPr>
      <t>года</t>
    </r>
    <r>
      <rPr>
        <sz val="11"/>
        <color theme="1"/>
        <rFont val="Times New Roman"/>
        <family val="1"/>
        <charset val="204"/>
      </rPr>
      <t xml:space="preserve"> от ожид. исполн.   </t>
    </r>
    <r>
      <rPr>
        <b/>
        <sz val="11"/>
        <color theme="1"/>
        <rFont val="Times New Roman"/>
        <family val="1"/>
        <charset val="204"/>
      </rPr>
      <t>2024 года</t>
    </r>
    <r>
      <rPr>
        <sz val="11"/>
        <color theme="1"/>
        <rFont val="Times New Roman"/>
        <family val="1"/>
        <charset val="204"/>
      </rPr>
      <t>, тыс.руб</t>
    </r>
  </si>
  <si>
    <r>
      <t xml:space="preserve">Отклонение  </t>
    </r>
    <r>
      <rPr>
        <b/>
        <sz val="11"/>
        <color theme="1"/>
        <rFont val="Times New Roman"/>
        <family val="1"/>
        <charset val="204"/>
      </rPr>
      <t>2025 года</t>
    </r>
    <r>
      <rPr>
        <sz val="11"/>
        <color theme="1"/>
        <rFont val="Times New Roman"/>
        <family val="1"/>
        <charset val="204"/>
      </rPr>
      <t xml:space="preserve"> к   </t>
    </r>
    <r>
      <rPr>
        <b/>
        <sz val="11"/>
        <color theme="1"/>
        <rFont val="Times New Roman"/>
        <family val="1"/>
        <charset val="204"/>
      </rPr>
      <t>2024</t>
    </r>
    <r>
      <rPr>
        <sz val="11"/>
        <color theme="1"/>
        <rFont val="Times New Roman"/>
        <family val="1"/>
        <charset val="204"/>
      </rPr>
      <t xml:space="preserve"> </t>
    </r>
    <r>
      <rPr>
        <b/>
        <sz val="11"/>
        <color theme="1"/>
        <rFont val="Times New Roman"/>
        <family val="1"/>
        <charset val="204"/>
      </rPr>
      <t>году</t>
    </r>
    <r>
      <rPr>
        <sz val="11"/>
        <color theme="1"/>
        <rFont val="Times New Roman"/>
        <family val="1"/>
        <charset val="204"/>
      </rPr>
      <t>, %</t>
    </r>
  </si>
  <si>
    <r>
      <rPr>
        <b/>
        <sz val="11"/>
        <color theme="1"/>
        <rFont val="Times New Roman"/>
        <family val="1"/>
        <charset val="204"/>
      </rPr>
      <t>2026 год</t>
    </r>
    <r>
      <rPr>
        <sz val="11"/>
        <color theme="1"/>
        <rFont val="Times New Roman"/>
        <family val="1"/>
        <charset val="204"/>
      </rPr>
      <t>, тыс.руб.</t>
    </r>
  </si>
  <si>
    <r>
      <t xml:space="preserve">Отклонение   </t>
    </r>
    <r>
      <rPr>
        <b/>
        <sz val="11"/>
        <color theme="1"/>
        <rFont val="Times New Roman"/>
        <family val="1"/>
        <charset val="204"/>
      </rPr>
      <t>2026</t>
    </r>
    <r>
      <rPr>
        <sz val="11"/>
        <color theme="1"/>
        <rFont val="Times New Roman"/>
        <family val="1"/>
        <charset val="204"/>
      </rPr>
      <t xml:space="preserve"> года к </t>
    </r>
    <r>
      <rPr>
        <b/>
        <sz val="11"/>
        <color theme="1"/>
        <rFont val="Times New Roman"/>
        <family val="1"/>
        <charset val="204"/>
      </rPr>
      <t>2025</t>
    </r>
    <r>
      <rPr>
        <sz val="11"/>
        <color theme="1"/>
        <rFont val="Times New Roman"/>
        <family val="1"/>
        <charset val="204"/>
      </rPr>
      <t xml:space="preserve"> году,тыс. руб.</t>
    </r>
  </si>
  <si>
    <r>
      <rPr>
        <b/>
        <sz val="11"/>
        <color theme="1"/>
        <rFont val="Times New Roman"/>
        <family val="1"/>
        <charset val="204"/>
      </rPr>
      <t>2027</t>
    </r>
    <r>
      <rPr>
        <sz val="11"/>
        <color theme="1"/>
        <rFont val="Times New Roman"/>
        <family val="1"/>
        <charset val="204"/>
      </rPr>
      <t xml:space="preserve"> </t>
    </r>
    <r>
      <rPr>
        <b/>
        <sz val="11"/>
        <color theme="1"/>
        <rFont val="Times New Roman"/>
        <family val="1"/>
        <charset val="204"/>
      </rPr>
      <t>год</t>
    </r>
    <r>
      <rPr>
        <sz val="11"/>
        <color theme="1"/>
        <rFont val="Times New Roman"/>
        <family val="1"/>
        <charset val="204"/>
      </rPr>
      <t>, тыс. руб.</t>
    </r>
  </si>
  <si>
    <r>
      <t xml:space="preserve">Отклонение   </t>
    </r>
    <r>
      <rPr>
        <b/>
        <sz val="11"/>
        <color theme="1"/>
        <rFont val="Times New Roman"/>
        <family val="1"/>
        <charset val="204"/>
      </rPr>
      <t>2027</t>
    </r>
    <r>
      <rPr>
        <sz val="11"/>
        <color theme="1"/>
        <rFont val="Times New Roman"/>
        <family val="1"/>
        <charset val="204"/>
      </rPr>
      <t xml:space="preserve"> </t>
    </r>
    <r>
      <rPr>
        <b/>
        <sz val="11"/>
        <color theme="1"/>
        <rFont val="Times New Roman"/>
        <family val="1"/>
        <charset val="204"/>
      </rPr>
      <t>года</t>
    </r>
    <r>
      <rPr>
        <sz val="11"/>
        <color theme="1"/>
        <rFont val="Times New Roman"/>
        <family val="1"/>
        <charset val="204"/>
      </rPr>
      <t xml:space="preserve"> к </t>
    </r>
    <r>
      <rPr>
        <b/>
        <sz val="11"/>
        <color theme="1"/>
        <rFont val="Times New Roman"/>
        <family val="1"/>
        <charset val="204"/>
      </rPr>
      <t>2026</t>
    </r>
    <r>
      <rPr>
        <sz val="11"/>
        <color theme="1"/>
        <rFont val="Times New Roman"/>
        <family val="1"/>
        <charset val="204"/>
      </rPr>
      <t xml:space="preserve"> </t>
    </r>
    <r>
      <rPr>
        <b/>
        <sz val="11"/>
        <color theme="1"/>
        <rFont val="Times New Roman"/>
        <family val="1"/>
        <charset val="204"/>
      </rPr>
      <t>году</t>
    </r>
    <r>
      <rPr>
        <sz val="11"/>
        <color theme="1"/>
        <rFont val="Times New Roman"/>
        <family val="1"/>
        <charset val="204"/>
      </rPr>
      <t>, тыс. руб.</t>
    </r>
  </si>
  <si>
    <r>
      <t xml:space="preserve">Отклонение   </t>
    </r>
    <r>
      <rPr>
        <b/>
        <sz val="11"/>
        <color theme="1"/>
        <rFont val="Times New Roman"/>
        <family val="1"/>
        <charset val="204"/>
      </rPr>
      <t>2027</t>
    </r>
    <r>
      <rPr>
        <sz val="11"/>
        <color theme="1"/>
        <rFont val="Times New Roman"/>
        <family val="1"/>
        <charset val="204"/>
      </rPr>
      <t xml:space="preserve"> </t>
    </r>
    <r>
      <rPr>
        <b/>
        <sz val="11"/>
        <color theme="1"/>
        <rFont val="Times New Roman"/>
        <family val="1"/>
        <charset val="204"/>
      </rPr>
      <t>года</t>
    </r>
    <r>
      <rPr>
        <sz val="11"/>
        <color theme="1"/>
        <rFont val="Times New Roman"/>
        <family val="1"/>
        <charset val="204"/>
      </rPr>
      <t xml:space="preserve"> к </t>
    </r>
    <r>
      <rPr>
        <b/>
        <sz val="11"/>
        <color theme="1"/>
        <rFont val="Times New Roman"/>
        <family val="1"/>
        <charset val="204"/>
      </rPr>
      <t>2026</t>
    </r>
    <r>
      <rPr>
        <sz val="11"/>
        <color theme="1"/>
        <rFont val="Times New Roman"/>
        <family val="1"/>
        <charset val="204"/>
      </rPr>
      <t xml:space="preserve"> </t>
    </r>
    <r>
      <rPr>
        <b/>
        <sz val="11"/>
        <color theme="1"/>
        <rFont val="Times New Roman"/>
        <family val="1"/>
        <charset val="204"/>
      </rPr>
      <t>году</t>
    </r>
    <r>
      <rPr>
        <sz val="11"/>
        <color theme="1"/>
        <rFont val="Times New Roman"/>
        <family val="1"/>
        <charset val="204"/>
      </rPr>
      <t>, %</t>
    </r>
  </si>
  <si>
    <t>Функционирование Правительства РФ, высших исполнительных органов  субъектов Российской Федерации, местных администраций</t>
  </si>
  <si>
    <t>Защита населения и территории от чрезвычайных ситуаций природного и техногенного характера, пожарная безопасность</t>
  </si>
  <si>
    <t>Доходы бюджетов муниципальных районов от возврата бюджетными учреждениями остатков субсидий прошлых лет</t>
  </si>
  <si>
    <t xml:space="preserve">   Приложение №1</t>
  </si>
  <si>
    <t>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</si>
</sst>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_ ;[Red]\-0.0\ "/>
    <numFmt numFmtId="166" formatCode="0.0_ ;\-0.0\ "/>
  </numFmts>
  <fonts count="25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color rgb="FF0061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3">
    <xf numFmtId="0" fontId="0" fillId="0" borderId="0"/>
    <xf numFmtId="0" fontId="3" fillId="0" borderId="0"/>
    <xf numFmtId="0" fontId="4" fillId="3" borderId="0" applyNumberFormat="0" applyBorder="0" applyAlignment="0" applyProtection="0"/>
  </cellStyleXfs>
  <cellXfs count="136">
    <xf numFmtId="0" fontId="0" fillId="0" borderId="0" xfId="0"/>
    <xf numFmtId="0" fontId="0" fillId="0" borderId="0" xfId="0" applyFont="1" applyAlignment="1"/>
    <xf numFmtId="164" fontId="0" fillId="0" borderId="0" xfId="0" applyNumberFormat="1" applyFont="1" applyAlignment="1"/>
    <xf numFmtId="0" fontId="1" fillId="0" borderId="3" xfId="0" applyFont="1" applyBorder="1" applyAlignment="1">
      <alignment vertical="center" textRotation="90" wrapText="1"/>
    </xf>
    <xf numFmtId="0" fontId="1" fillId="0" borderId="3" xfId="0" applyFont="1" applyFill="1" applyBorder="1" applyAlignment="1">
      <alignment vertical="center" textRotation="90" wrapText="1"/>
    </xf>
    <xf numFmtId="0" fontId="1" fillId="0" borderId="3" xfId="0" applyFont="1" applyBorder="1" applyAlignment="1">
      <alignment vertical="top" wrapText="1"/>
    </xf>
    <xf numFmtId="49" fontId="0" fillId="0" borderId="0" xfId="0" applyNumberFormat="1"/>
    <xf numFmtId="164" fontId="0" fillId="0" borderId="0" xfId="0" applyNumberFormat="1"/>
    <xf numFmtId="164" fontId="1" fillId="0" borderId="3" xfId="0" applyNumberFormat="1" applyFont="1" applyBorder="1" applyAlignment="1">
      <alignment horizontal="right"/>
    </xf>
    <xf numFmtId="164" fontId="1" fillId="0" borderId="3" xfId="0" applyNumberFormat="1" applyFont="1" applyBorder="1" applyAlignment="1">
      <alignment horizontal="right" wrapText="1"/>
    </xf>
    <xf numFmtId="0" fontId="0" fillId="0" borderId="0" xfId="0" applyFont="1"/>
    <xf numFmtId="0" fontId="0" fillId="0" borderId="0" xfId="0" applyFont="1" applyBorder="1" applyAlignment="1">
      <alignment wrapText="1"/>
    </xf>
    <xf numFmtId="49" fontId="9" fillId="0" borderId="3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vertical="center" wrapText="1"/>
    </xf>
    <xf numFmtId="164" fontId="9" fillId="0" borderId="3" xfId="0" applyNumberFormat="1" applyFont="1" applyBorder="1" applyAlignment="1">
      <alignment horizontal="right" vertical="center"/>
    </xf>
    <xf numFmtId="164" fontId="9" fillId="0" borderId="3" xfId="0" applyNumberFormat="1" applyFont="1" applyBorder="1" applyAlignment="1">
      <alignment horizontal="right" vertical="center" wrapText="1"/>
    </xf>
    <xf numFmtId="0" fontId="6" fillId="0" borderId="0" xfId="0" applyFont="1" applyAlignment="1">
      <alignment vertical="center"/>
    </xf>
    <xf numFmtId="0" fontId="11" fillId="0" borderId="3" xfId="0" applyFont="1" applyBorder="1" applyAlignment="1">
      <alignment textRotation="90" wrapText="1"/>
    </xf>
    <xf numFmtId="0" fontId="11" fillId="0" borderId="3" xfId="0" applyFont="1" applyFill="1" applyBorder="1" applyAlignment="1">
      <alignment textRotation="90" wrapText="1"/>
    </xf>
    <xf numFmtId="0" fontId="12" fillId="0" borderId="3" xfId="0" applyFont="1" applyBorder="1" applyAlignment="1">
      <alignment wrapText="1"/>
    </xf>
    <xf numFmtId="49" fontId="12" fillId="0" borderId="3" xfId="0" applyNumberFormat="1" applyFont="1" applyBorder="1" applyAlignment="1">
      <alignment wrapText="1"/>
    </xf>
    <xf numFmtId="165" fontId="12" fillId="0" borderId="3" xfId="0" applyNumberFormat="1" applyFont="1" applyBorder="1" applyAlignment="1">
      <alignment horizontal="right" wrapText="1"/>
    </xf>
    <xf numFmtId="0" fontId="11" fillId="0" borderId="0" xfId="0" applyFont="1"/>
    <xf numFmtId="0" fontId="12" fillId="2" borderId="3" xfId="0" applyFont="1" applyFill="1" applyBorder="1" applyAlignment="1">
      <alignment wrapText="1"/>
    </xf>
    <xf numFmtId="49" fontId="12" fillId="2" borderId="3" xfId="0" applyNumberFormat="1" applyFont="1" applyFill="1" applyBorder="1" applyAlignment="1">
      <alignment wrapText="1"/>
    </xf>
    <xf numFmtId="165" fontId="12" fillId="2" borderId="3" xfId="0" applyNumberFormat="1" applyFont="1" applyFill="1" applyBorder="1" applyAlignment="1">
      <alignment horizontal="right" wrapText="1"/>
    </xf>
    <xf numFmtId="0" fontId="13" fillId="0" borderId="3" xfId="0" applyFont="1" applyBorder="1" applyAlignment="1">
      <alignment wrapText="1"/>
    </xf>
    <xf numFmtId="165" fontId="13" fillId="0" borderId="3" xfId="0" applyNumberFormat="1" applyFont="1" applyBorder="1" applyAlignment="1">
      <alignment horizontal="right" wrapText="1"/>
    </xf>
    <xf numFmtId="0" fontId="8" fillId="0" borderId="0" xfId="0" applyFont="1"/>
    <xf numFmtId="0" fontId="2" fillId="0" borderId="3" xfId="0" applyFont="1" applyBorder="1" applyAlignment="1">
      <alignment vertical="center" textRotation="90" wrapText="1"/>
    </xf>
    <xf numFmtId="0" fontId="1" fillId="0" borderId="3" xfId="0" applyFont="1" applyBorder="1" applyAlignment="1">
      <alignment wrapText="1"/>
    </xf>
    <xf numFmtId="0" fontId="12" fillId="0" borderId="3" xfId="0" applyFont="1" applyBorder="1" applyAlignment="1">
      <alignment textRotation="90" wrapText="1"/>
    </xf>
    <xf numFmtId="0" fontId="14" fillId="0" borderId="3" xfId="0" applyFont="1" applyBorder="1" applyAlignment="1">
      <alignment vertical="center" wrapText="1"/>
    </xf>
    <xf numFmtId="164" fontId="14" fillId="0" borderId="3" xfId="0" applyNumberFormat="1" applyFont="1" applyBorder="1" applyAlignment="1">
      <alignment horizontal="right" vertical="center"/>
    </xf>
    <xf numFmtId="164" fontId="15" fillId="0" borderId="3" xfId="0" applyNumberFormat="1" applyFont="1" applyBorder="1" applyAlignment="1">
      <alignment horizontal="right"/>
    </xf>
    <xf numFmtId="0" fontId="16" fillId="0" borderId="0" xfId="0" applyFont="1"/>
    <xf numFmtId="164" fontId="1" fillId="0" borderId="3" xfId="0" applyNumberFormat="1" applyFont="1" applyFill="1" applyBorder="1" applyAlignment="1">
      <alignment horizontal="right"/>
    </xf>
    <xf numFmtId="165" fontId="12" fillId="0" borderId="3" xfId="2" applyNumberFormat="1" applyFont="1" applyFill="1" applyBorder="1" applyAlignment="1">
      <alignment horizontal="right" wrapText="1"/>
    </xf>
    <xf numFmtId="165" fontId="12" fillId="0" borderId="3" xfId="0" applyNumberFormat="1" applyFont="1" applyFill="1" applyBorder="1" applyAlignment="1">
      <alignment horizontal="right" wrapText="1"/>
    </xf>
    <xf numFmtId="165" fontId="17" fillId="0" borderId="3" xfId="0" applyNumberFormat="1" applyFont="1" applyBorder="1" applyAlignment="1">
      <alignment horizontal="right" wrapText="1"/>
    </xf>
    <xf numFmtId="0" fontId="18" fillId="0" borderId="0" xfId="0" applyFont="1"/>
    <xf numFmtId="0" fontId="2" fillId="0" borderId="3" xfId="0" applyFont="1" applyBorder="1" applyAlignment="1">
      <alignment wrapText="1"/>
    </xf>
    <xf numFmtId="0" fontId="19" fillId="0" borderId="3" xfId="0" applyFont="1" applyBorder="1" applyAlignment="1">
      <alignment wrapText="1"/>
    </xf>
    <xf numFmtId="165" fontId="19" fillId="0" borderId="3" xfId="0" applyNumberFormat="1" applyFont="1" applyBorder="1" applyAlignment="1">
      <alignment horizontal="right" wrapText="1"/>
    </xf>
    <xf numFmtId="49" fontId="13" fillId="0" borderId="3" xfId="0" applyNumberFormat="1" applyFont="1" applyBorder="1" applyAlignment="1">
      <alignment wrapText="1"/>
    </xf>
    <xf numFmtId="0" fontId="9" fillId="0" borderId="3" xfId="0" applyFont="1" applyBorder="1" applyAlignment="1">
      <alignment vertical="top" wrapText="1"/>
    </xf>
    <xf numFmtId="164" fontId="9" fillId="0" borderId="3" xfId="0" applyNumberFormat="1" applyFont="1" applyBorder="1" applyAlignment="1">
      <alignment horizontal="right"/>
    </xf>
    <xf numFmtId="164" fontId="9" fillId="0" borderId="3" xfId="0" applyNumberFormat="1" applyFont="1" applyBorder="1" applyAlignment="1">
      <alignment horizontal="right" wrapText="1"/>
    </xf>
    <xf numFmtId="164" fontId="9" fillId="0" borderId="3" xfId="0" applyNumberFormat="1" applyFont="1" applyFill="1" applyBorder="1" applyAlignment="1">
      <alignment horizontal="right"/>
    </xf>
    <xf numFmtId="0" fontId="9" fillId="0" borderId="3" xfId="0" applyFont="1" applyBorder="1" applyAlignment="1">
      <alignment wrapText="1"/>
    </xf>
    <xf numFmtId="0" fontId="1" fillId="0" borderId="3" xfId="0" applyFont="1" applyBorder="1" applyAlignment="1">
      <alignment horizontal="left" vertical="center" wrapText="1"/>
    </xf>
    <xf numFmtId="164" fontId="9" fillId="0" borderId="3" xfId="0" applyNumberFormat="1" applyFont="1" applyFill="1" applyBorder="1" applyAlignment="1">
      <alignment horizontal="right" vertical="center"/>
    </xf>
    <xf numFmtId="164" fontId="20" fillId="0" borderId="3" xfId="0" applyNumberFormat="1" applyFont="1" applyBorder="1" applyAlignment="1">
      <alignment horizontal="right"/>
    </xf>
    <xf numFmtId="164" fontId="21" fillId="0" borderId="3" xfId="0" applyNumberFormat="1" applyFont="1" applyBorder="1" applyAlignment="1">
      <alignment horizontal="right"/>
    </xf>
    <xf numFmtId="0" fontId="0" fillId="0" borderId="0" xfId="0" applyFill="1"/>
    <xf numFmtId="164" fontId="9" fillId="2" borderId="3" xfId="0" applyNumberFormat="1" applyFont="1" applyFill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 vertical="center"/>
    </xf>
    <xf numFmtId="164" fontId="14" fillId="0" borderId="3" xfId="0" applyNumberFormat="1" applyFont="1" applyBorder="1" applyAlignment="1">
      <alignment horizontal="right" vertical="center" wrapText="1"/>
    </xf>
    <xf numFmtId="164" fontId="14" fillId="0" borderId="3" xfId="0" applyNumberFormat="1" applyFont="1" applyFill="1" applyBorder="1" applyAlignment="1">
      <alignment horizontal="right" vertical="center"/>
    </xf>
    <xf numFmtId="0" fontId="10" fillId="2" borderId="3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49" fontId="2" fillId="4" borderId="3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right"/>
    </xf>
    <xf numFmtId="0" fontId="1" fillId="2" borderId="3" xfId="0" applyFont="1" applyFill="1" applyBorder="1" applyAlignment="1">
      <alignment vertical="top" wrapText="1"/>
    </xf>
    <xf numFmtId="0" fontId="2" fillId="0" borderId="3" xfId="0" applyFont="1" applyFill="1" applyBorder="1" applyAlignment="1">
      <alignment wrapText="1"/>
    </xf>
    <xf numFmtId="49" fontId="12" fillId="0" borderId="3" xfId="0" applyNumberFormat="1" applyFont="1" applyFill="1" applyBorder="1" applyAlignment="1">
      <alignment wrapText="1"/>
    </xf>
    <xf numFmtId="0" fontId="8" fillId="0" borderId="3" xfId="0" applyFont="1" applyBorder="1" applyAlignment="1"/>
    <xf numFmtId="0" fontId="0" fillId="0" borderId="3" xfId="0" applyFont="1" applyBorder="1" applyAlignment="1"/>
    <xf numFmtId="165" fontId="9" fillId="0" borderId="3" xfId="0" applyNumberFormat="1" applyFont="1" applyBorder="1"/>
    <xf numFmtId="165" fontId="1" fillId="0" borderId="3" xfId="0" applyNumberFormat="1" applyFont="1" applyBorder="1"/>
    <xf numFmtId="165" fontId="10" fillId="0" borderId="3" xfId="0" applyNumberFormat="1" applyFont="1" applyBorder="1" applyAlignment="1">
      <alignment horizontal="right" wrapText="1"/>
    </xf>
    <xf numFmtId="165" fontId="2" fillId="0" borderId="3" xfId="0" applyNumberFormat="1" applyFont="1" applyBorder="1" applyAlignment="1">
      <alignment horizontal="right" wrapText="1"/>
    </xf>
    <xf numFmtId="49" fontId="10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2" fillId="2" borderId="3" xfId="0" applyNumberFormat="1" applyFont="1" applyFill="1" applyBorder="1" applyAlignment="1">
      <alignment horizontal="right"/>
    </xf>
    <xf numFmtId="49" fontId="2" fillId="2" borderId="3" xfId="0" applyNumberFormat="1" applyFont="1" applyFill="1" applyBorder="1" applyAlignment="1">
      <alignment horizontal="center" vertical="center" wrapText="1"/>
    </xf>
    <xf numFmtId="0" fontId="23" fillId="0" borderId="8" xfId="0" applyFont="1" applyBorder="1" applyAlignment="1">
      <alignment horizontal="left" vertical="top" wrapText="1"/>
    </xf>
    <xf numFmtId="0" fontId="19" fillId="4" borderId="3" xfId="0" applyFont="1" applyFill="1" applyBorder="1" applyAlignment="1">
      <alignment wrapText="1"/>
    </xf>
    <xf numFmtId="0" fontId="2" fillId="4" borderId="3" xfId="0" applyFont="1" applyFill="1" applyBorder="1" applyAlignment="1">
      <alignment wrapText="1"/>
    </xf>
    <xf numFmtId="164" fontId="9" fillId="2" borderId="3" xfId="0" applyNumberFormat="1" applyFont="1" applyFill="1" applyBorder="1" applyAlignment="1">
      <alignment horizontal="right"/>
    </xf>
    <xf numFmtId="164" fontId="1" fillId="4" borderId="3" xfId="0" applyNumberFormat="1" applyFont="1" applyFill="1" applyBorder="1" applyAlignment="1">
      <alignment horizontal="right"/>
    </xf>
    <xf numFmtId="0" fontId="1" fillId="2" borderId="3" xfId="0" applyNumberFormat="1" applyFont="1" applyFill="1" applyBorder="1" applyAlignment="1">
      <alignment vertical="top" wrapText="1"/>
    </xf>
    <xf numFmtId="0" fontId="2" fillId="2" borderId="3" xfId="0" applyFont="1" applyFill="1" applyBorder="1" applyAlignment="1">
      <alignment wrapText="1"/>
    </xf>
    <xf numFmtId="165" fontId="10" fillId="0" borderId="3" xfId="0" applyNumberFormat="1" applyFont="1" applyFill="1" applyBorder="1" applyAlignment="1">
      <alignment wrapText="1"/>
    </xf>
    <xf numFmtId="166" fontId="10" fillId="0" borderId="3" xfId="0" applyNumberFormat="1" applyFont="1" applyBorder="1"/>
    <xf numFmtId="165" fontId="10" fillId="0" borderId="3" xfId="0" applyNumberFormat="1" applyFont="1" applyBorder="1" applyAlignment="1"/>
    <xf numFmtId="166" fontId="10" fillId="0" borderId="3" xfId="0" applyNumberFormat="1" applyFont="1" applyBorder="1" applyAlignment="1">
      <alignment horizontal="right" wrapText="1"/>
    </xf>
    <xf numFmtId="165" fontId="10" fillId="0" borderId="3" xfId="0" applyNumberFormat="1" applyFont="1" applyBorder="1"/>
    <xf numFmtId="165" fontId="2" fillId="2" borderId="3" xfId="0" applyNumberFormat="1" applyFont="1" applyFill="1" applyBorder="1" applyAlignment="1">
      <alignment horizontal="right" wrapText="1"/>
    </xf>
    <xf numFmtId="165" fontId="2" fillId="0" borderId="3" xfId="0" applyNumberFormat="1" applyFont="1" applyFill="1" applyBorder="1" applyAlignment="1">
      <alignment wrapText="1"/>
    </xf>
    <xf numFmtId="166" fontId="2" fillId="0" borderId="3" xfId="0" applyNumberFormat="1" applyFont="1" applyBorder="1"/>
    <xf numFmtId="165" fontId="2" fillId="0" borderId="3" xfId="0" applyNumberFormat="1" applyFont="1" applyBorder="1" applyAlignment="1"/>
    <xf numFmtId="165" fontId="2" fillId="0" borderId="3" xfId="0" applyNumberFormat="1" applyFont="1" applyBorder="1"/>
    <xf numFmtId="166" fontId="2" fillId="0" borderId="3" xfId="0" applyNumberFormat="1" applyFont="1" applyBorder="1" applyAlignment="1">
      <alignment horizontal="right" wrapText="1"/>
    </xf>
    <xf numFmtId="165" fontId="2" fillId="4" borderId="3" xfId="0" applyNumberFormat="1" applyFont="1" applyFill="1" applyBorder="1" applyAlignment="1">
      <alignment wrapText="1"/>
    </xf>
    <xf numFmtId="165" fontId="10" fillId="2" borderId="3" xfId="0" applyNumberFormat="1" applyFont="1" applyFill="1" applyBorder="1" applyAlignment="1">
      <alignment horizontal="right" wrapText="1"/>
    </xf>
    <xf numFmtId="165" fontId="2" fillId="0" borderId="3" xfId="0" applyNumberFormat="1" applyFont="1" applyBorder="1" applyAlignment="1">
      <alignment wrapText="1"/>
    </xf>
    <xf numFmtId="165" fontId="10" fillId="0" borderId="3" xfId="0" applyNumberFormat="1" applyFont="1" applyBorder="1" applyAlignment="1">
      <alignment wrapText="1"/>
    </xf>
    <xf numFmtId="0" fontId="24" fillId="0" borderId="3" xfId="0" applyFont="1" applyBorder="1" applyAlignment="1"/>
    <xf numFmtId="0" fontId="24" fillId="0" borderId="3" xfId="0" applyFont="1" applyBorder="1"/>
    <xf numFmtId="165" fontId="10" fillId="2" borderId="3" xfId="0" applyNumberFormat="1" applyFont="1" applyFill="1" applyBorder="1" applyAlignment="1"/>
    <xf numFmtId="0" fontId="24" fillId="0" borderId="0" xfId="0" applyFont="1" applyAlignment="1"/>
    <xf numFmtId="0" fontId="24" fillId="0" borderId="0" xfId="0" applyFont="1"/>
    <xf numFmtId="0" fontId="2" fillId="2" borderId="3" xfId="0" applyFont="1" applyFill="1" applyBorder="1" applyAlignment="1">
      <alignment vertical="top" wrapText="1"/>
    </xf>
    <xf numFmtId="166" fontId="9" fillId="0" borderId="3" xfId="0" applyNumberFormat="1" applyFont="1" applyBorder="1" applyAlignment="1"/>
    <xf numFmtId="164" fontId="9" fillId="0" borderId="3" xfId="0" applyNumberFormat="1" applyFont="1" applyBorder="1" applyAlignment="1"/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right" wrapText="1"/>
    </xf>
    <xf numFmtId="49" fontId="1" fillId="4" borderId="1" xfId="0" applyNumberFormat="1" applyFont="1" applyFill="1" applyBorder="1" applyAlignment="1">
      <alignment horizontal="center" vertical="center"/>
    </xf>
    <xf numFmtId="49" fontId="1" fillId="4" borderId="2" xfId="0" applyNumberFormat="1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49" fontId="22" fillId="0" borderId="4" xfId="0" applyNumberFormat="1" applyFont="1" applyBorder="1" applyAlignment="1">
      <alignment horizontal="center" vertical="center"/>
    </xf>
    <xf numFmtId="0" fontId="22" fillId="0" borderId="4" xfId="0" applyFont="1" applyBorder="1" applyAlignment="1">
      <alignment horizontal="center" vertical="center"/>
    </xf>
    <xf numFmtId="0" fontId="0" fillId="0" borderId="4" xfId="0" applyBorder="1" applyAlignment="1"/>
    <xf numFmtId="0" fontId="9" fillId="0" borderId="3" xfId="0" applyFont="1" applyBorder="1" applyAlignment="1">
      <alignment horizontal="left" vertical="center" wrapText="1"/>
    </xf>
    <xf numFmtId="0" fontId="0" fillId="0" borderId="0" xfId="0" applyFont="1" applyBorder="1" applyAlignment="1">
      <alignment wrapText="1"/>
    </xf>
    <xf numFmtId="0" fontId="5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13" fillId="2" borderId="5" xfId="0" applyFont="1" applyFill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1" fillId="0" borderId="4" xfId="0" applyFont="1" applyBorder="1" applyAlignment="1">
      <alignment vertical="center"/>
    </xf>
  </cellXfs>
  <cellStyles count="3">
    <cellStyle name="Обычный" xfId="0" builtinId="0"/>
    <cellStyle name="Обычный 2" xfId="1"/>
    <cellStyle name="Хороший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2"/>
  <sheetViews>
    <sheetView tabSelected="1" zoomScale="120" zoomScaleNormal="120" workbookViewId="0">
      <pane xSplit="1" ySplit="4" topLeftCell="B35" activePane="bottomRight" state="frozen"/>
      <selection pane="topRight" activeCell="B1" sqref="B1"/>
      <selection pane="bottomLeft" activeCell="A5" sqref="A5"/>
      <selection pane="bottomRight" activeCell="S36" sqref="S36"/>
    </sheetView>
  </sheetViews>
  <sheetFormatPr defaultRowHeight="15" x14ac:dyDescent="0.25"/>
  <cols>
    <col min="1" max="1" width="0.42578125" style="6" hidden="1" customWidth="1"/>
    <col min="2" max="2" width="43.5703125" customWidth="1"/>
    <col min="3" max="3" width="8" hidden="1" customWidth="1"/>
    <col min="4" max="4" width="9" hidden="1" customWidth="1"/>
    <col min="5" max="5" width="8.7109375" customWidth="1"/>
    <col min="6" max="6" width="5.42578125" customWidth="1"/>
    <col min="7" max="7" width="8.7109375" hidden="1" customWidth="1"/>
    <col min="8" max="9" width="9" customWidth="1"/>
    <col min="10" max="10" width="8.42578125" customWidth="1"/>
    <col min="11" max="12" width="5.42578125" customWidth="1"/>
    <col min="13" max="13" width="8.7109375" customWidth="1"/>
    <col min="14" max="14" width="8.5703125" customWidth="1"/>
    <col min="15" max="16" width="6.42578125" customWidth="1"/>
    <col min="17" max="17" width="9.28515625" customWidth="1"/>
    <col min="18" max="18" width="8.42578125" customWidth="1"/>
    <col min="19" max="19" width="6.42578125" customWidth="1"/>
    <col min="20" max="20" width="5.5703125" customWidth="1"/>
    <col min="21" max="21" width="8.7109375" customWidth="1"/>
    <col min="22" max="22" width="8.140625" customWidth="1"/>
  </cols>
  <sheetData>
    <row r="1" spans="1:22" ht="15" customHeight="1" x14ac:dyDescent="0.25">
      <c r="K1" s="109"/>
      <c r="L1" s="109"/>
      <c r="M1" s="109"/>
      <c r="N1" s="109"/>
      <c r="O1" s="109"/>
      <c r="P1" s="109"/>
      <c r="Q1" s="109"/>
      <c r="R1" s="109"/>
      <c r="S1" s="109"/>
      <c r="T1" s="109"/>
      <c r="U1" s="22" t="s">
        <v>239</v>
      </c>
    </row>
    <row r="2" spans="1:22" ht="20.25" customHeight="1" x14ac:dyDescent="0.25">
      <c r="A2" s="119" t="s">
        <v>216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1"/>
      <c r="O2" s="121"/>
      <c r="P2" s="121"/>
      <c r="Q2" s="121"/>
      <c r="R2" s="121"/>
      <c r="S2" s="121"/>
      <c r="T2" s="121"/>
    </row>
    <row r="3" spans="1:22" ht="29.25" customHeight="1" x14ac:dyDescent="0.25">
      <c r="A3" s="110" t="s">
        <v>0</v>
      </c>
      <c r="B3" s="112" t="s">
        <v>1</v>
      </c>
      <c r="C3" s="113" t="s">
        <v>204</v>
      </c>
      <c r="D3" s="114"/>
      <c r="E3" s="114"/>
      <c r="F3" s="115"/>
      <c r="G3" s="59" t="s">
        <v>186</v>
      </c>
      <c r="H3" s="59" t="s">
        <v>213</v>
      </c>
      <c r="I3" s="116" t="s">
        <v>215</v>
      </c>
      <c r="J3" s="117"/>
      <c r="K3" s="117"/>
      <c r="L3" s="117"/>
      <c r="M3" s="117"/>
      <c r="N3" s="117"/>
      <c r="O3" s="117"/>
      <c r="P3" s="117"/>
      <c r="Q3" s="117"/>
      <c r="R3" s="117"/>
      <c r="S3" s="117"/>
      <c r="T3" s="118"/>
      <c r="U3" s="107" t="s">
        <v>217</v>
      </c>
      <c r="V3" s="108"/>
    </row>
    <row r="4" spans="1:22" ht="121.5" customHeight="1" x14ac:dyDescent="0.25">
      <c r="A4" s="111"/>
      <c r="B4" s="112"/>
      <c r="C4" s="3" t="s">
        <v>2</v>
      </c>
      <c r="D4" s="29" t="s">
        <v>3</v>
      </c>
      <c r="E4" s="3" t="s">
        <v>124</v>
      </c>
      <c r="F4" s="4" t="s">
        <v>4</v>
      </c>
      <c r="G4" s="3" t="s">
        <v>2</v>
      </c>
      <c r="H4" s="29" t="s">
        <v>214</v>
      </c>
      <c r="I4" s="29" t="s">
        <v>218</v>
      </c>
      <c r="J4" s="4" t="s">
        <v>219</v>
      </c>
      <c r="K4" s="4" t="s">
        <v>220</v>
      </c>
      <c r="L4" s="4" t="s">
        <v>4</v>
      </c>
      <c r="M4" s="4" t="s">
        <v>206</v>
      </c>
      <c r="N4" s="4" t="s">
        <v>207</v>
      </c>
      <c r="O4" s="4" t="s">
        <v>221</v>
      </c>
      <c r="P4" s="4" t="s">
        <v>4</v>
      </c>
      <c r="Q4" s="4" t="s">
        <v>222</v>
      </c>
      <c r="R4" s="4" t="s">
        <v>223</v>
      </c>
      <c r="S4" s="4" t="s">
        <v>224</v>
      </c>
      <c r="T4" s="4" t="s">
        <v>4</v>
      </c>
      <c r="U4" s="4" t="s">
        <v>79</v>
      </c>
      <c r="V4" s="4" t="s">
        <v>78</v>
      </c>
    </row>
    <row r="5" spans="1:22" ht="18" customHeight="1" x14ac:dyDescent="0.25">
      <c r="A5" s="73" t="s">
        <v>80</v>
      </c>
      <c r="B5" s="13" t="s">
        <v>5</v>
      </c>
      <c r="C5" s="14">
        <f>C6+C24</f>
        <v>43110.9</v>
      </c>
      <c r="D5" s="14">
        <f>D6+D24</f>
        <v>0</v>
      </c>
      <c r="E5" s="14">
        <f>E6+E24</f>
        <v>491607.00000000006</v>
      </c>
      <c r="F5" s="15">
        <f t="shared" ref="F5:F44" si="0">E5/$E$70*100</f>
        <v>31.211775484121652</v>
      </c>
      <c r="G5" s="51">
        <f>G6+G24</f>
        <v>0</v>
      </c>
      <c r="H5" s="14">
        <f>H6+H24</f>
        <v>548500</v>
      </c>
      <c r="I5" s="14">
        <f>I6+I24</f>
        <v>471455.4</v>
      </c>
      <c r="J5" s="14">
        <f>I5-H5</f>
        <v>-77044.599999999977</v>
      </c>
      <c r="K5" s="14">
        <f>I5/H5%</f>
        <v>85.953582497721058</v>
      </c>
      <c r="L5" s="46">
        <f>I5/$I$70%</f>
        <v>24.568372588690966</v>
      </c>
      <c r="M5" s="14">
        <f>M6+M24</f>
        <v>478325.8</v>
      </c>
      <c r="N5" s="14">
        <f>M5-I5</f>
        <v>6870.3999999999651</v>
      </c>
      <c r="O5" s="14">
        <f>M5/I5%</f>
        <v>101.45727464358239</v>
      </c>
      <c r="P5" s="46">
        <f>M5/$M$70%</f>
        <v>26.806870864262827</v>
      </c>
      <c r="Q5" s="14">
        <f>Q6+Q24</f>
        <v>504135.8</v>
      </c>
      <c r="R5" s="14">
        <f>Q5-M5</f>
        <v>25810</v>
      </c>
      <c r="S5" s="14">
        <f t="shared" ref="S5:S37" si="1">Q5/M5%</f>
        <v>105.39590379611553</v>
      </c>
      <c r="T5" s="46">
        <f>Q5/$Q$70%</f>
        <v>41.642220842231552</v>
      </c>
      <c r="U5" s="14">
        <f>I5-E5</f>
        <v>-20151.600000000035</v>
      </c>
      <c r="V5" s="14">
        <f>I5/E5%</f>
        <v>95.900872038030371</v>
      </c>
    </row>
    <row r="6" spans="1:22" ht="18" customHeight="1" x14ac:dyDescent="0.25">
      <c r="A6" s="73" t="s">
        <v>80</v>
      </c>
      <c r="B6" s="32" t="s">
        <v>109</v>
      </c>
      <c r="C6" s="33">
        <f>C7+C9+C13+C19</f>
        <v>38641</v>
      </c>
      <c r="D6" s="14">
        <f>D7+D9+D13+D19+D22</f>
        <v>0</v>
      </c>
      <c r="E6" s="33">
        <f>E7+E9+E13+E19+E22</f>
        <v>441746.30000000005</v>
      </c>
      <c r="F6" s="57">
        <f t="shared" si="0"/>
        <v>28.046155438269693</v>
      </c>
      <c r="G6" s="58">
        <f>G7+G9+G13+G19+G22</f>
        <v>0</v>
      </c>
      <c r="H6" s="33">
        <f>H7+H9+H13+H19+H22</f>
        <v>499044.8</v>
      </c>
      <c r="I6" s="33">
        <f>I7+I9+I13+I19+I22</f>
        <v>433308.4</v>
      </c>
      <c r="J6" s="33">
        <f>I6-H6</f>
        <v>-65736.399999999965</v>
      </c>
      <c r="K6" s="33">
        <f>I6/H6%</f>
        <v>86.827555361763118</v>
      </c>
      <c r="L6" s="33">
        <f t="shared" ref="L6:L69" si="2">I6/$I$70%</f>
        <v>22.580465123550479</v>
      </c>
      <c r="M6" s="33">
        <f>M7+M9+M13+M19+M22</f>
        <v>439880.8</v>
      </c>
      <c r="N6" s="33">
        <f t="shared" ref="N6:N70" si="3">M6-I6</f>
        <v>6572.3999999999651</v>
      </c>
      <c r="O6" s="33">
        <f>M6/I6%</f>
        <v>101.51679496635653</v>
      </c>
      <c r="P6" s="33">
        <f t="shared" ref="P6:P69" si="4">M6/$M$70%</f>
        <v>24.652293063156169</v>
      </c>
      <c r="Q6" s="33">
        <f>Q7+Q9+Q13+Q19+Q22</f>
        <v>465379.8</v>
      </c>
      <c r="R6" s="33">
        <f t="shared" ref="R6:R70" si="5">Q6-M6</f>
        <v>25499</v>
      </c>
      <c r="S6" s="33">
        <f t="shared" si="1"/>
        <v>105.79679767791637</v>
      </c>
      <c r="T6" s="33">
        <f t="shared" ref="T6:T69" si="6">Q6/$Q$70%</f>
        <v>38.440928827338887</v>
      </c>
      <c r="U6" s="33">
        <f>I6-E6</f>
        <v>-8437.9000000000233</v>
      </c>
      <c r="V6" s="33">
        <f>I6/E6%</f>
        <v>98.089876474347378</v>
      </c>
    </row>
    <row r="7" spans="1:22" ht="14.25" customHeight="1" x14ac:dyDescent="0.25">
      <c r="A7" s="73" t="s">
        <v>81</v>
      </c>
      <c r="B7" s="5" t="s">
        <v>6</v>
      </c>
      <c r="C7" s="8">
        <f>C8</f>
        <v>25835</v>
      </c>
      <c r="D7" s="8">
        <f>D8</f>
        <v>0</v>
      </c>
      <c r="E7" s="8">
        <f t="shared" ref="E7" si="7">E8</f>
        <v>379618.7</v>
      </c>
      <c r="F7" s="9">
        <f t="shared" si="0"/>
        <v>24.101718718354562</v>
      </c>
      <c r="G7" s="36">
        <f>G8</f>
        <v>0</v>
      </c>
      <c r="H7" s="36">
        <f>H8</f>
        <v>418000</v>
      </c>
      <c r="I7" s="8">
        <f t="shared" ref="I7" si="8">I8</f>
        <v>343782.40000000002</v>
      </c>
      <c r="J7" s="8">
        <f t="shared" ref="J7:J70" si="9">I7-H7</f>
        <v>-74217.599999999977</v>
      </c>
      <c r="K7" s="8">
        <f t="shared" ref="K7:K70" si="10">I7/H7%</f>
        <v>82.244593301435415</v>
      </c>
      <c r="L7" s="8">
        <f t="shared" si="2"/>
        <v>17.915107330692134</v>
      </c>
      <c r="M7" s="8">
        <f t="shared" ref="M7:Q7" si="11">M8</f>
        <v>343911.8</v>
      </c>
      <c r="N7" s="56">
        <f t="shared" si="3"/>
        <v>129.39999999996508</v>
      </c>
      <c r="O7" s="56">
        <f t="shared" ref="O7:O19" si="12">M7/I7%</f>
        <v>100.03764008861418</v>
      </c>
      <c r="P7" s="8">
        <f t="shared" si="4"/>
        <v>19.273890748306247</v>
      </c>
      <c r="Q7" s="8">
        <f t="shared" si="11"/>
        <v>364178.8</v>
      </c>
      <c r="R7" s="56">
        <f t="shared" si="5"/>
        <v>20267</v>
      </c>
      <c r="S7" s="56">
        <f t="shared" si="1"/>
        <v>105.8930807259303</v>
      </c>
      <c r="T7" s="8">
        <f t="shared" si="6"/>
        <v>30.08160502717497</v>
      </c>
      <c r="U7" s="8">
        <f t="shared" ref="U7:U70" si="13">I7-E7</f>
        <v>-35836.299999999988</v>
      </c>
      <c r="V7" s="8">
        <f t="shared" ref="V7:V70" si="14">I7/E7%</f>
        <v>90.559922364203885</v>
      </c>
    </row>
    <row r="8" spans="1:22" ht="17.25" customHeight="1" x14ac:dyDescent="0.25">
      <c r="A8" s="73" t="s">
        <v>149</v>
      </c>
      <c r="B8" s="5" t="s">
        <v>7</v>
      </c>
      <c r="C8" s="8">
        <v>25835</v>
      </c>
      <c r="D8" s="36"/>
      <c r="E8" s="62">
        <v>379618.7</v>
      </c>
      <c r="F8" s="9">
        <f t="shared" si="0"/>
        <v>24.101718718354562</v>
      </c>
      <c r="G8" s="36"/>
      <c r="H8" s="62">
        <v>418000</v>
      </c>
      <c r="I8" s="8">
        <v>343782.40000000002</v>
      </c>
      <c r="J8" s="8">
        <f t="shared" si="9"/>
        <v>-74217.599999999977</v>
      </c>
      <c r="K8" s="8">
        <f t="shared" si="10"/>
        <v>82.244593301435415</v>
      </c>
      <c r="L8" s="8">
        <f t="shared" si="2"/>
        <v>17.915107330692134</v>
      </c>
      <c r="M8" s="8">
        <v>343911.8</v>
      </c>
      <c r="N8" s="56">
        <f t="shared" si="3"/>
        <v>129.39999999996508</v>
      </c>
      <c r="O8" s="56">
        <f t="shared" si="12"/>
        <v>100.03764008861418</v>
      </c>
      <c r="P8" s="8">
        <f t="shared" si="4"/>
        <v>19.273890748306247</v>
      </c>
      <c r="Q8" s="8">
        <v>364178.8</v>
      </c>
      <c r="R8" s="56">
        <f t="shared" si="5"/>
        <v>20267</v>
      </c>
      <c r="S8" s="56">
        <f t="shared" si="1"/>
        <v>105.8930807259303</v>
      </c>
      <c r="T8" s="8">
        <f t="shared" si="6"/>
        <v>30.08160502717497</v>
      </c>
      <c r="U8" s="8">
        <f t="shared" si="13"/>
        <v>-35836.299999999988</v>
      </c>
      <c r="V8" s="8">
        <f t="shared" si="14"/>
        <v>90.559922364203885</v>
      </c>
    </row>
    <row r="9" spans="1:22" ht="27.75" customHeight="1" x14ac:dyDescent="0.25">
      <c r="A9" s="73" t="s">
        <v>82</v>
      </c>
      <c r="B9" s="45" t="s">
        <v>8</v>
      </c>
      <c r="C9" s="8">
        <f>C10</f>
        <v>844</v>
      </c>
      <c r="D9" s="46">
        <f>D10</f>
        <v>0</v>
      </c>
      <c r="E9" s="80">
        <f t="shared" ref="E9" si="15">E10</f>
        <v>10679.9</v>
      </c>
      <c r="F9" s="47">
        <f t="shared" si="0"/>
        <v>0.67805918343894778</v>
      </c>
      <c r="G9" s="48">
        <f>G10</f>
        <v>0</v>
      </c>
      <c r="H9" s="46">
        <f>H10</f>
        <v>13180</v>
      </c>
      <c r="I9" s="46">
        <f t="shared" ref="I9" si="16">I10</f>
        <v>14216</v>
      </c>
      <c r="J9" s="46">
        <f t="shared" si="9"/>
        <v>1036</v>
      </c>
      <c r="K9" s="46">
        <f t="shared" si="10"/>
        <v>107.86039453717753</v>
      </c>
      <c r="L9" s="46">
        <f t="shared" si="2"/>
        <v>0.74082083845222846</v>
      </c>
      <c r="M9" s="46">
        <f t="shared" ref="M9:Q9" si="17">M10</f>
        <v>15147</v>
      </c>
      <c r="N9" s="46">
        <f t="shared" si="3"/>
        <v>931</v>
      </c>
      <c r="O9" s="46">
        <f t="shared" si="12"/>
        <v>106.54895891952729</v>
      </c>
      <c r="P9" s="46">
        <f t="shared" si="4"/>
        <v>0.84888515940597198</v>
      </c>
      <c r="Q9" s="46">
        <f t="shared" si="17"/>
        <v>15457</v>
      </c>
      <c r="R9" s="46">
        <f t="shared" si="5"/>
        <v>310</v>
      </c>
      <c r="S9" s="46">
        <f t="shared" si="1"/>
        <v>102.04660988974715</v>
      </c>
      <c r="T9" s="46">
        <f t="shared" si="6"/>
        <v>1.2767667115851979</v>
      </c>
      <c r="U9" s="46">
        <f t="shared" si="13"/>
        <v>3536.1000000000004</v>
      </c>
      <c r="V9" s="46">
        <f t="shared" si="14"/>
        <v>133.10986057921892</v>
      </c>
    </row>
    <row r="10" spans="1:22" ht="26.25" customHeight="1" x14ac:dyDescent="0.25">
      <c r="A10" s="74" t="s">
        <v>190</v>
      </c>
      <c r="B10" s="63" t="s">
        <v>191</v>
      </c>
      <c r="C10" s="8">
        <v>844</v>
      </c>
      <c r="D10" s="8"/>
      <c r="E10" s="62">
        <v>10679.9</v>
      </c>
      <c r="F10" s="9">
        <f t="shared" si="0"/>
        <v>0.67805918343894778</v>
      </c>
      <c r="G10" s="36"/>
      <c r="H10" s="62">
        <v>13180</v>
      </c>
      <c r="I10" s="8">
        <v>14216</v>
      </c>
      <c r="J10" s="8">
        <f t="shared" si="9"/>
        <v>1036</v>
      </c>
      <c r="K10" s="8">
        <f t="shared" si="10"/>
        <v>107.86039453717753</v>
      </c>
      <c r="L10" s="8">
        <f t="shared" si="2"/>
        <v>0.74082083845222846</v>
      </c>
      <c r="M10" s="8">
        <v>15147</v>
      </c>
      <c r="N10" s="8">
        <f t="shared" si="3"/>
        <v>931</v>
      </c>
      <c r="O10" s="8">
        <f t="shared" si="12"/>
        <v>106.54895891952729</v>
      </c>
      <c r="P10" s="8">
        <f t="shared" si="4"/>
        <v>0.84888515940597198</v>
      </c>
      <c r="Q10" s="8">
        <v>15457</v>
      </c>
      <c r="R10" s="8">
        <f t="shared" si="5"/>
        <v>310</v>
      </c>
      <c r="S10" s="8">
        <f t="shared" si="1"/>
        <v>102.04660988974715</v>
      </c>
      <c r="T10" s="8">
        <f t="shared" si="6"/>
        <v>1.2767667115851979</v>
      </c>
      <c r="U10" s="8">
        <f t="shared" si="13"/>
        <v>3536.1000000000004</v>
      </c>
      <c r="V10" s="8">
        <f t="shared" si="14"/>
        <v>133.10986057921892</v>
      </c>
    </row>
    <row r="11" spans="1:22" ht="14.25" hidden="1" customHeight="1" x14ac:dyDescent="0.25">
      <c r="A11" s="74" t="s">
        <v>102</v>
      </c>
      <c r="B11" s="5" t="s">
        <v>101</v>
      </c>
      <c r="C11" s="8">
        <v>0</v>
      </c>
      <c r="D11" s="8">
        <f>D12</f>
        <v>0</v>
      </c>
      <c r="E11" s="62">
        <f t="shared" ref="E11" si="18">E12</f>
        <v>0</v>
      </c>
      <c r="F11" s="9">
        <f t="shared" si="0"/>
        <v>0</v>
      </c>
      <c r="G11" s="36">
        <v>0</v>
      </c>
      <c r="H11" s="8">
        <f>H12</f>
        <v>0</v>
      </c>
      <c r="I11" s="8">
        <f t="shared" ref="I11" si="19">I12</f>
        <v>0</v>
      </c>
      <c r="J11" s="8">
        <f t="shared" si="9"/>
        <v>0</v>
      </c>
      <c r="K11" s="8" t="e">
        <f t="shared" si="10"/>
        <v>#DIV/0!</v>
      </c>
      <c r="L11" s="46">
        <f t="shared" si="2"/>
        <v>0</v>
      </c>
      <c r="M11" s="8">
        <f t="shared" ref="M11:M51" si="20">H11-G11</f>
        <v>0</v>
      </c>
      <c r="N11" s="46">
        <f t="shared" si="3"/>
        <v>0</v>
      </c>
      <c r="O11" s="14" t="e">
        <f t="shared" si="12"/>
        <v>#DIV/0!</v>
      </c>
      <c r="P11" s="46">
        <f t="shared" si="4"/>
        <v>0</v>
      </c>
      <c r="Q11" s="8" t="e">
        <f t="shared" ref="Q11:Q51" si="21">H11/G11%</f>
        <v>#DIV/0!</v>
      </c>
      <c r="R11" s="46" t="e">
        <f t="shared" si="5"/>
        <v>#DIV/0!</v>
      </c>
      <c r="S11" s="14" t="e">
        <f t="shared" si="1"/>
        <v>#DIV/0!</v>
      </c>
      <c r="T11" s="46" t="e">
        <f t="shared" si="6"/>
        <v>#DIV/0!</v>
      </c>
      <c r="U11" s="8">
        <f t="shared" si="13"/>
        <v>0</v>
      </c>
      <c r="V11" s="8" t="e">
        <f t="shared" si="14"/>
        <v>#DIV/0!</v>
      </c>
    </row>
    <row r="12" spans="1:22" ht="15" hidden="1" customHeight="1" x14ac:dyDescent="0.25">
      <c r="A12" s="74" t="s">
        <v>83</v>
      </c>
      <c r="B12" s="5" t="s">
        <v>9</v>
      </c>
      <c r="C12" s="8">
        <v>8</v>
      </c>
      <c r="D12" s="8">
        <v>0</v>
      </c>
      <c r="E12" s="62">
        <v>0</v>
      </c>
      <c r="F12" s="9">
        <f t="shared" si="0"/>
        <v>0</v>
      </c>
      <c r="G12" s="36">
        <v>8</v>
      </c>
      <c r="H12" s="8">
        <v>0</v>
      </c>
      <c r="I12" s="8">
        <v>0</v>
      </c>
      <c r="J12" s="8">
        <f t="shared" si="9"/>
        <v>0</v>
      </c>
      <c r="K12" s="8" t="e">
        <f t="shared" si="10"/>
        <v>#DIV/0!</v>
      </c>
      <c r="L12" s="46">
        <f t="shared" si="2"/>
        <v>0</v>
      </c>
      <c r="M12" s="8">
        <f t="shared" si="20"/>
        <v>-8</v>
      </c>
      <c r="N12" s="46">
        <f t="shared" si="3"/>
        <v>-8</v>
      </c>
      <c r="O12" s="14" t="e">
        <f t="shared" si="12"/>
        <v>#DIV/0!</v>
      </c>
      <c r="P12" s="46">
        <f t="shared" si="4"/>
        <v>-4.4834497096770157E-4</v>
      </c>
      <c r="Q12" s="8">
        <f t="shared" si="21"/>
        <v>0</v>
      </c>
      <c r="R12" s="46">
        <f t="shared" si="5"/>
        <v>8</v>
      </c>
      <c r="S12" s="14">
        <f t="shared" si="1"/>
        <v>0</v>
      </c>
      <c r="T12" s="46">
        <f t="shared" si="6"/>
        <v>0</v>
      </c>
      <c r="U12" s="8">
        <f t="shared" si="13"/>
        <v>0</v>
      </c>
      <c r="V12" s="8" t="e">
        <f t="shared" si="14"/>
        <v>#DIV/0!</v>
      </c>
    </row>
    <row r="13" spans="1:22" ht="14.25" customHeight="1" x14ac:dyDescent="0.25">
      <c r="A13" s="73" t="s">
        <v>102</v>
      </c>
      <c r="B13" s="45" t="s">
        <v>150</v>
      </c>
      <c r="C13" s="8">
        <f>C14+C18</f>
        <v>11959</v>
      </c>
      <c r="D13" s="46">
        <f>D14+D16+D15+D17</f>
        <v>0</v>
      </c>
      <c r="E13" s="80">
        <f>E14+E16+E15+E17</f>
        <v>48025.500000000007</v>
      </c>
      <c r="F13" s="9">
        <f t="shared" si="0"/>
        <v>3.0491045154212295</v>
      </c>
      <c r="G13" s="48">
        <f>G14+G16+G15+G17</f>
        <v>0</v>
      </c>
      <c r="H13" s="48">
        <f>H14+H16+H15+H17</f>
        <v>61364.800000000003</v>
      </c>
      <c r="I13" s="46">
        <f>I14+I16+I15+I17</f>
        <v>70810</v>
      </c>
      <c r="J13" s="46">
        <f t="shared" si="9"/>
        <v>9445.1999999999971</v>
      </c>
      <c r="K13" s="46">
        <f t="shared" si="10"/>
        <v>115.39188590201549</v>
      </c>
      <c r="L13" s="46">
        <f t="shared" si="2"/>
        <v>3.6900340159540161</v>
      </c>
      <c r="M13" s="46">
        <f>M14+M16+M15+M17</f>
        <v>76322</v>
      </c>
      <c r="N13" s="46">
        <f t="shared" si="3"/>
        <v>5512</v>
      </c>
      <c r="O13" s="14">
        <f t="shared" si="12"/>
        <v>107.78421126959469</v>
      </c>
      <c r="P13" s="46">
        <f t="shared" si="4"/>
        <v>4.2773231092746151</v>
      </c>
      <c r="Q13" s="46">
        <f>Q14+Q16+Q15+Q17</f>
        <v>81244</v>
      </c>
      <c r="R13" s="46">
        <f t="shared" si="5"/>
        <v>4922</v>
      </c>
      <c r="S13" s="14">
        <f t="shared" si="1"/>
        <v>106.4489924268232</v>
      </c>
      <c r="T13" s="46">
        <f t="shared" si="6"/>
        <v>6.7108516992966178</v>
      </c>
      <c r="U13" s="46">
        <f t="shared" si="13"/>
        <v>22784.499999999993</v>
      </c>
      <c r="V13" s="46">
        <f t="shared" si="14"/>
        <v>147.44250450281621</v>
      </c>
    </row>
    <row r="14" spans="1:22" ht="26.25" customHeight="1" x14ac:dyDescent="0.25">
      <c r="A14" s="73" t="s">
        <v>151</v>
      </c>
      <c r="B14" s="5" t="s">
        <v>152</v>
      </c>
      <c r="C14" s="8">
        <v>6062</v>
      </c>
      <c r="D14" s="8"/>
      <c r="E14" s="75">
        <v>47778.3</v>
      </c>
      <c r="F14" s="9">
        <f t="shared" si="0"/>
        <v>3.0334099648967761</v>
      </c>
      <c r="G14" s="36"/>
      <c r="H14" s="62">
        <v>59000</v>
      </c>
      <c r="I14" s="8">
        <v>68393</v>
      </c>
      <c r="J14" s="8">
        <f t="shared" si="9"/>
        <v>9393</v>
      </c>
      <c r="K14" s="8">
        <f t="shared" si="10"/>
        <v>115.92033898305085</v>
      </c>
      <c r="L14" s="8">
        <f t="shared" si="2"/>
        <v>3.5640798821231892</v>
      </c>
      <c r="M14" s="8">
        <v>73794</v>
      </c>
      <c r="N14" s="8">
        <f>M14-I14</f>
        <v>5401</v>
      </c>
      <c r="O14" s="8">
        <f t="shared" si="12"/>
        <v>107.89700700364074</v>
      </c>
      <c r="P14" s="8">
        <f t="shared" si="4"/>
        <v>4.135646098448821</v>
      </c>
      <c r="Q14" s="8">
        <v>78629</v>
      </c>
      <c r="R14" s="8">
        <f t="shared" si="5"/>
        <v>4835</v>
      </c>
      <c r="S14" s="56">
        <f t="shared" si="1"/>
        <v>106.55202319971812</v>
      </c>
      <c r="T14" s="8">
        <f t="shared" si="6"/>
        <v>6.4948495675249101</v>
      </c>
      <c r="U14" s="8">
        <f t="shared" si="13"/>
        <v>20614.699999999997</v>
      </c>
      <c r="V14" s="8">
        <f t="shared" si="14"/>
        <v>143.14657490953005</v>
      </c>
    </row>
    <row r="15" spans="1:22" ht="26.25" customHeight="1" x14ac:dyDescent="0.25">
      <c r="A15" s="73" t="s">
        <v>154</v>
      </c>
      <c r="B15" s="5" t="s">
        <v>153</v>
      </c>
      <c r="C15" s="8"/>
      <c r="D15" s="36"/>
      <c r="E15" s="75">
        <v>-213.6</v>
      </c>
      <c r="F15" s="9">
        <f t="shared" si="0"/>
        <v>-1.3561310647343068E-2</v>
      </c>
      <c r="G15" s="36"/>
      <c r="H15" s="62">
        <v>5</v>
      </c>
      <c r="I15" s="36">
        <v>0</v>
      </c>
      <c r="J15" s="8">
        <f t="shared" si="9"/>
        <v>-5</v>
      </c>
      <c r="K15" s="8">
        <f t="shared" si="10"/>
        <v>0</v>
      </c>
      <c r="L15" s="8">
        <f t="shared" si="2"/>
        <v>0</v>
      </c>
      <c r="M15" s="8">
        <v>0</v>
      </c>
      <c r="N15" s="8">
        <f>M15-I15</f>
        <v>0</v>
      </c>
      <c r="O15" s="8">
        <v>0</v>
      </c>
      <c r="P15" s="8">
        <f t="shared" si="4"/>
        <v>0</v>
      </c>
      <c r="Q15" s="8">
        <v>0</v>
      </c>
      <c r="R15" s="8">
        <f t="shared" si="5"/>
        <v>0</v>
      </c>
      <c r="S15" s="8">
        <v>0</v>
      </c>
      <c r="T15" s="8">
        <f t="shared" si="6"/>
        <v>0</v>
      </c>
      <c r="U15" s="8">
        <f t="shared" si="13"/>
        <v>213.6</v>
      </c>
      <c r="V15" s="8">
        <f t="shared" si="14"/>
        <v>0</v>
      </c>
    </row>
    <row r="16" spans="1:22" ht="16.5" customHeight="1" x14ac:dyDescent="0.25">
      <c r="A16" s="73" t="s">
        <v>158</v>
      </c>
      <c r="B16" s="5" t="s">
        <v>157</v>
      </c>
      <c r="C16" s="8"/>
      <c r="D16" s="36"/>
      <c r="E16" s="62">
        <v>1.3</v>
      </c>
      <c r="F16" s="9">
        <f t="shared" si="0"/>
        <v>8.2536066673904445E-5</v>
      </c>
      <c r="G16" s="36"/>
      <c r="H16" s="62">
        <v>-0.2</v>
      </c>
      <c r="I16" s="36">
        <v>0</v>
      </c>
      <c r="J16" s="8">
        <f t="shared" si="9"/>
        <v>0.2</v>
      </c>
      <c r="K16" s="8">
        <f t="shared" si="10"/>
        <v>0</v>
      </c>
      <c r="L16" s="8">
        <f t="shared" si="2"/>
        <v>0</v>
      </c>
      <c r="M16" s="8">
        <v>0</v>
      </c>
      <c r="N16" s="8">
        <f>M16-I16</f>
        <v>0</v>
      </c>
      <c r="O16" s="56">
        <v>0</v>
      </c>
      <c r="P16" s="8">
        <f t="shared" si="4"/>
        <v>0</v>
      </c>
      <c r="Q16" s="8">
        <v>0</v>
      </c>
      <c r="R16" s="8">
        <f t="shared" si="5"/>
        <v>0</v>
      </c>
      <c r="S16" s="8">
        <v>0</v>
      </c>
      <c r="T16" s="8">
        <f t="shared" si="6"/>
        <v>0</v>
      </c>
      <c r="U16" s="8">
        <f t="shared" si="13"/>
        <v>-1.3</v>
      </c>
      <c r="V16" s="8">
        <f t="shared" si="14"/>
        <v>0</v>
      </c>
    </row>
    <row r="17" spans="1:22" ht="48" customHeight="1" x14ac:dyDescent="0.25">
      <c r="A17" s="73" t="s">
        <v>156</v>
      </c>
      <c r="B17" s="5" t="s">
        <v>155</v>
      </c>
      <c r="C17" s="8"/>
      <c r="D17" s="36"/>
      <c r="E17" s="62">
        <v>459.5</v>
      </c>
      <c r="F17" s="9">
        <f t="shared" si="0"/>
        <v>2.9173325105122376E-2</v>
      </c>
      <c r="G17" s="36"/>
      <c r="H17" s="62">
        <v>2360</v>
      </c>
      <c r="I17" s="36">
        <v>2417</v>
      </c>
      <c r="J17" s="8">
        <f t="shared" si="9"/>
        <v>57</v>
      </c>
      <c r="K17" s="8">
        <f t="shared" si="10"/>
        <v>102.41525423728812</v>
      </c>
      <c r="L17" s="8">
        <f t="shared" si="2"/>
        <v>0.12595413383082696</v>
      </c>
      <c r="M17" s="8">
        <v>2528</v>
      </c>
      <c r="N17" s="8">
        <f>M17-I17</f>
        <v>111</v>
      </c>
      <c r="O17" s="8">
        <f t="shared" si="12"/>
        <v>104.59247000413735</v>
      </c>
      <c r="P17" s="8">
        <f t="shared" si="4"/>
        <v>0.1416770108257937</v>
      </c>
      <c r="Q17" s="8">
        <v>2615</v>
      </c>
      <c r="R17" s="8">
        <f t="shared" si="5"/>
        <v>87</v>
      </c>
      <c r="S17" s="8">
        <f t="shared" si="1"/>
        <v>103.44145569620252</v>
      </c>
      <c r="T17" s="8">
        <f t="shared" si="6"/>
        <v>0.21600213177170816</v>
      </c>
      <c r="U17" s="8">
        <f t="shared" si="13"/>
        <v>1957.5</v>
      </c>
      <c r="V17" s="8">
        <f t="shared" si="14"/>
        <v>526.00652883569103</v>
      </c>
    </row>
    <row r="18" spans="1:22" ht="15" hidden="1" customHeight="1" x14ac:dyDescent="0.25">
      <c r="A18" s="73"/>
      <c r="B18" s="5"/>
      <c r="C18" s="8">
        <v>5897</v>
      </c>
      <c r="D18" s="8"/>
      <c r="E18" s="62"/>
      <c r="F18" s="9">
        <f t="shared" si="0"/>
        <v>0</v>
      </c>
      <c r="G18" s="36"/>
      <c r="H18" s="62"/>
      <c r="I18" s="36"/>
      <c r="J18" s="8">
        <f t="shared" si="9"/>
        <v>0</v>
      </c>
      <c r="K18" s="8" t="e">
        <f t="shared" si="10"/>
        <v>#DIV/0!</v>
      </c>
      <c r="L18" s="46">
        <f t="shared" si="2"/>
        <v>0</v>
      </c>
      <c r="M18" s="8">
        <f t="shared" si="20"/>
        <v>0</v>
      </c>
      <c r="N18" s="8">
        <f t="shared" si="3"/>
        <v>0</v>
      </c>
      <c r="O18" s="14" t="e">
        <f t="shared" si="12"/>
        <v>#DIV/0!</v>
      </c>
      <c r="P18" s="46">
        <f t="shared" si="4"/>
        <v>0</v>
      </c>
      <c r="Q18" s="8" t="e">
        <f t="shared" si="21"/>
        <v>#DIV/0!</v>
      </c>
      <c r="R18" s="46" t="e">
        <f t="shared" si="5"/>
        <v>#DIV/0!</v>
      </c>
      <c r="S18" s="46" t="e">
        <f t="shared" si="1"/>
        <v>#DIV/0!</v>
      </c>
      <c r="T18" s="46" t="e">
        <f t="shared" si="6"/>
        <v>#DIV/0!</v>
      </c>
      <c r="U18" s="8">
        <f t="shared" si="13"/>
        <v>0</v>
      </c>
      <c r="V18" s="8" t="e">
        <f t="shared" si="14"/>
        <v>#DIV/0!</v>
      </c>
    </row>
    <row r="19" spans="1:22" ht="15" customHeight="1" x14ac:dyDescent="0.25">
      <c r="A19" s="73" t="s">
        <v>84</v>
      </c>
      <c r="B19" s="45" t="s">
        <v>10</v>
      </c>
      <c r="C19" s="8">
        <f>C20+C21</f>
        <v>3</v>
      </c>
      <c r="D19" s="46"/>
      <c r="E19" s="80">
        <v>3422.2</v>
      </c>
      <c r="F19" s="47">
        <f t="shared" si="0"/>
        <v>0.21727302105495061</v>
      </c>
      <c r="G19" s="48"/>
      <c r="H19" s="80">
        <v>6500</v>
      </c>
      <c r="I19" s="48">
        <v>4500</v>
      </c>
      <c r="J19" s="46">
        <f t="shared" si="9"/>
        <v>-2000</v>
      </c>
      <c r="K19" s="46">
        <f t="shared" si="10"/>
        <v>69.230769230769226</v>
      </c>
      <c r="L19" s="46">
        <f t="shared" si="2"/>
        <v>0.23450293845209819</v>
      </c>
      <c r="M19" s="46">
        <v>4500</v>
      </c>
      <c r="N19" s="46">
        <f t="shared" si="3"/>
        <v>0</v>
      </c>
      <c r="O19" s="14">
        <f t="shared" si="12"/>
        <v>100</v>
      </c>
      <c r="P19" s="46">
        <f t="shared" si="4"/>
        <v>0.25219404616933211</v>
      </c>
      <c r="Q19" s="46">
        <v>4500</v>
      </c>
      <c r="R19" s="46">
        <f t="shared" si="5"/>
        <v>0</v>
      </c>
      <c r="S19" s="46">
        <f t="shared" si="1"/>
        <v>100</v>
      </c>
      <c r="T19" s="46">
        <f t="shared" si="6"/>
        <v>0.37170538928209818</v>
      </c>
      <c r="U19" s="46">
        <f t="shared" si="13"/>
        <v>1077.8000000000002</v>
      </c>
      <c r="V19" s="46">
        <f t="shared" si="14"/>
        <v>131.4943603529893</v>
      </c>
    </row>
    <row r="20" spans="1:22" ht="75" hidden="1" customHeight="1" x14ac:dyDescent="0.25">
      <c r="A20" s="73" t="s">
        <v>85</v>
      </c>
      <c r="B20" s="5" t="s">
        <v>11</v>
      </c>
      <c r="C20" s="8">
        <v>0</v>
      </c>
      <c r="D20" s="8">
        <v>0</v>
      </c>
      <c r="E20" s="80"/>
      <c r="F20" s="47">
        <f t="shared" si="0"/>
        <v>0</v>
      </c>
      <c r="G20" s="48">
        <v>0</v>
      </c>
      <c r="H20" s="80">
        <v>0</v>
      </c>
      <c r="I20" s="48">
        <v>0</v>
      </c>
      <c r="J20" s="46">
        <f t="shared" si="9"/>
        <v>0</v>
      </c>
      <c r="K20" s="46" t="e">
        <f t="shared" si="10"/>
        <v>#DIV/0!</v>
      </c>
      <c r="L20" s="46">
        <f t="shared" si="2"/>
        <v>0</v>
      </c>
      <c r="M20" s="46">
        <f t="shared" si="20"/>
        <v>0</v>
      </c>
      <c r="N20" s="46">
        <f t="shared" si="3"/>
        <v>0</v>
      </c>
      <c r="O20" s="14" t="e">
        <f>M20/I20%</f>
        <v>#DIV/0!</v>
      </c>
      <c r="P20" s="46">
        <f t="shared" si="4"/>
        <v>0</v>
      </c>
      <c r="Q20" s="46" t="e">
        <f t="shared" si="21"/>
        <v>#DIV/0!</v>
      </c>
      <c r="R20" s="46" t="e">
        <f t="shared" si="5"/>
        <v>#DIV/0!</v>
      </c>
      <c r="S20" s="46" t="e">
        <f t="shared" si="1"/>
        <v>#DIV/0!</v>
      </c>
      <c r="T20" s="46" t="e">
        <f t="shared" si="6"/>
        <v>#DIV/0!</v>
      </c>
      <c r="U20" s="46">
        <f t="shared" si="13"/>
        <v>0</v>
      </c>
      <c r="V20" s="46" t="e">
        <f t="shared" si="14"/>
        <v>#DIV/0!</v>
      </c>
    </row>
    <row r="21" spans="1:22" ht="76.5" hidden="1" customHeight="1" x14ac:dyDescent="0.25">
      <c r="A21" s="73" t="s">
        <v>103</v>
      </c>
      <c r="B21" s="5" t="s">
        <v>106</v>
      </c>
      <c r="C21" s="8">
        <v>3</v>
      </c>
      <c r="D21" s="8"/>
      <c r="E21" s="80"/>
      <c r="F21" s="47">
        <f t="shared" si="0"/>
        <v>0</v>
      </c>
      <c r="G21" s="48"/>
      <c r="H21" s="80"/>
      <c r="I21" s="48"/>
      <c r="J21" s="46">
        <f t="shared" si="9"/>
        <v>0</v>
      </c>
      <c r="K21" s="46" t="e">
        <f t="shared" si="10"/>
        <v>#DIV/0!</v>
      </c>
      <c r="L21" s="46">
        <f t="shared" si="2"/>
        <v>0</v>
      </c>
      <c r="M21" s="46">
        <f t="shared" si="20"/>
        <v>0</v>
      </c>
      <c r="N21" s="46">
        <f t="shared" si="3"/>
        <v>0</v>
      </c>
      <c r="O21" s="14" t="e">
        <f>M21/I21%</f>
        <v>#DIV/0!</v>
      </c>
      <c r="P21" s="46">
        <f t="shared" si="4"/>
        <v>0</v>
      </c>
      <c r="Q21" s="46" t="e">
        <f t="shared" si="21"/>
        <v>#DIV/0!</v>
      </c>
      <c r="R21" s="46" t="e">
        <f t="shared" si="5"/>
        <v>#DIV/0!</v>
      </c>
      <c r="S21" s="46" t="e">
        <f t="shared" si="1"/>
        <v>#DIV/0!</v>
      </c>
      <c r="T21" s="46" t="e">
        <f t="shared" si="6"/>
        <v>#DIV/0!</v>
      </c>
      <c r="U21" s="46">
        <f t="shared" si="13"/>
        <v>0</v>
      </c>
      <c r="V21" s="46" t="e">
        <f t="shared" si="14"/>
        <v>#DIV/0!</v>
      </c>
    </row>
    <row r="22" spans="1:22" ht="36.75" hidden="1" customHeight="1" x14ac:dyDescent="0.25">
      <c r="A22" s="73" t="s">
        <v>125</v>
      </c>
      <c r="B22" s="45" t="s">
        <v>126</v>
      </c>
      <c r="C22" s="8">
        <f>C24+C25</f>
        <v>8533.7999999999993</v>
      </c>
      <c r="D22" s="46">
        <v>0</v>
      </c>
      <c r="E22" s="80">
        <v>0</v>
      </c>
      <c r="F22" s="47">
        <f t="shared" si="0"/>
        <v>0</v>
      </c>
      <c r="G22" s="48"/>
      <c r="H22" s="80">
        <v>0</v>
      </c>
      <c r="I22" s="48">
        <v>0</v>
      </c>
      <c r="J22" s="46">
        <f>I22-H22</f>
        <v>0</v>
      </c>
      <c r="K22" s="53">
        <v>0</v>
      </c>
      <c r="L22" s="46">
        <f t="shared" si="2"/>
        <v>0</v>
      </c>
      <c r="M22" s="46">
        <v>0</v>
      </c>
      <c r="N22" s="46">
        <f t="shared" si="3"/>
        <v>0</v>
      </c>
      <c r="O22" s="46">
        <v>0</v>
      </c>
      <c r="P22" s="46">
        <f t="shared" si="4"/>
        <v>0</v>
      </c>
      <c r="Q22" s="46">
        <v>0</v>
      </c>
      <c r="R22" s="46">
        <f t="shared" si="5"/>
        <v>0</v>
      </c>
      <c r="S22" s="53">
        <v>0</v>
      </c>
      <c r="T22" s="46">
        <f t="shared" si="6"/>
        <v>0</v>
      </c>
      <c r="U22" s="46">
        <f t="shared" ref="U22:U23" si="22">I22-E22</f>
        <v>0</v>
      </c>
      <c r="V22" s="46">
        <v>0</v>
      </c>
    </row>
    <row r="23" spans="1:22" ht="25.5" hidden="1" customHeight="1" x14ac:dyDescent="0.25">
      <c r="A23" s="73" t="s">
        <v>127</v>
      </c>
      <c r="B23" s="5" t="s">
        <v>128</v>
      </c>
      <c r="C23" s="8">
        <v>3</v>
      </c>
      <c r="D23" s="8"/>
      <c r="E23" s="8"/>
      <c r="F23" s="9">
        <f t="shared" si="0"/>
        <v>0</v>
      </c>
      <c r="G23" s="36"/>
      <c r="H23" s="36"/>
      <c r="I23" s="36"/>
      <c r="J23" s="8">
        <f t="shared" ref="J23" si="23">I23-H23</f>
        <v>0</v>
      </c>
      <c r="K23" s="8" t="e">
        <f t="shared" ref="K22:K23" si="24">I23/H23%</f>
        <v>#DIV/0!</v>
      </c>
      <c r="L23" s="46">
        <f t="shared" si="2"/>
        <v>0</v>
      </c>
      <c r="M23" s="8">
        <f t="shared" ref="M23" si="25">H23-G23</f>
        <v>0</v>
      </c>
      <c r="N23" s="8">
        <f t="shared" si="3"/>
        <v>0</v>
      </c>
      <c r="O23" s="14" t="e">
        <f t="shared" ref="O22:O28" si="26">M23/I23%</f>
        <v>#DIV/0!</v>
      </c>
      <c r="P23" s="46">
        <f t="shared" si="4"/>
        <v>0</v>
      </c>
      <c r="Q23" s="8" t="e">
        <f t="shared" ref="Q23" si="27">H23/G23%</f>
        <v>#DIV/0!</v>
      </c>
      <c r="R23" s="46" t="e">
        <f t="shared" si="5"/>
        <v>#DIV/0!</v>
      </c>
      <c r="S23" s="46" t="e">
        <f t="shared" si="1"/>
        <v>#DIV/0!</v>
      </c>
      <c r="T23" s="46" t="e">
        <f t="shared" si="6"/>
        <v>#DIV/0!</v>
      </c>
      <c r="U23" s="8">
        <f t="shared" si="22"/>
        <v>0</v>
      </c>
      <c r="V23" s="8" t="e">
        <f t="shared" ref="V22:V23" si="28">I23/E23%</f>
        <v>#DIV/0!</v>
      </c>
    </row>
    <row r="24" spans="1:22" ht="18" customHeight="1" x14ac:dyDescent="0.25">
      <c r="A24" s="73" t="s">
        <v>80</v>
      </c>
      <c r="B24" s="32" t="s">
        <v>110</v>
      </c>
      <c r="C24" s="33">
        <f>C25+C40+C44+C50</f>
        <v>4469.8999999999996</v>
      </c>
      <c r="D24" s="14">
        <f>D25+D37+D44+D39+D50+D40</f>
        <v>0</v>
      </c>
      <c r="E24" s="33">
        <f>E25+E37+E44+E39+E50+E40</f>
        <v>49860.7</v>
      </c>
      <c r="F24" s="57">
        <f t="shared" si="0"/>
        <v>3.1656200458519592</v>
      </c>
      <c r="G24" s="58">
        <f>G25+G37+G44+G39+G50+G40</f>
        <v>0</v>
      </c>
      <c r="H24" s="58">
        <f>H25+H37+H44+H39+H50+H40</f>
        <v>49455.199999999997</v>
      </c>
      <c r="I24" s="58">
        <f>I25+I37+I44+I39+I50+I40</f>
        <v>38147</v>
      </c>
      <c r="J24" s="33">
        <f>I24-H24</f>
        <v>-11308.199999999997</v>
      </c>
      <c r="K24" s="33">
        <f>I24/H24%</f>
        <v>77.134457043950889</v>
      </c>
      <c r="L24" s="33">
        <f t="shared" si="2"/>
        <v>1.9879074651404867</v>
      </c>
      <c r="M24" s="58">
        <f>M25+M37+M44+M39+M50+M40</f>
        <v>38445</v>
      </c>
      <c r="N24" s="33">
        <f t="shared" si="3"/>
        <v>298</v>
      </c>
      <c r="O24" s="33">
        <f t="shared" si="26"/>
        <v>100.78118856004403</v>
      </c>
      <c r="P24" s="33">
        <f t="shared" si="4"/>
        <v>2.1545778011066608</v>
      </c>
      <c r="Q24" s="58">
        <f>Q25+Q37+Q44+Q39+Q50+Q40</f>
        <v>38756</v>
      </c>
      <c r="R24" s="33">
        <f t="shared" si="5"/>
        <v>311</v>
      </c>
      <c r="S24" s="33">
        <f t="shared" si="1"/>
        <v>100.80894784757446</v>
      </c>
      <c r="T24" s="33">
        <f t="shared" si="6"/>
        <v>3.2012920148926658</v>
      </c>
      <c r="U24" s="33">
        <f>I24-E24</f>
        <v>-11713.699999999997</v>
      </c>
      <c r="V24" s="33">
        <f>I24/E24%</f>
        <v>76.507148916882443</v>
      </c>
    </row>
    <row r="25" spans="1:22" ht="39" customHeight="1" x14ac:dyDescent="0.25">
      <c r="A25" s="73" t="s">
        <v>105</v>
      </c>
      <c r="B25" s="45" t="s">
        <v>12</v>
      </c>
      <c r="C25" s="46">
        <f>SUM(C28:C35)</f>
        <v>4063.9</v>
      </c>
      <c r="D25" s="46">
        <f>D26+D27+D35</f>
        <v>0</v>
      </c>
      <c r="E25" s="46">
        <f>E26+E27+E35+E36</f>
        <v>20686.099999999999</v>
      </c>
      <c r="F25" s="47">
        <f t="shared" si="0"/>
        <v>1.3133456375561958</v>
      </c>
      <c r="G25" s="48">
        <f>G26+G27+G35</f>
        <v>0</v>
      </c>
      <c r="H25" s="48">
        <f>H26+H27+H35+H34+H36</f>
        <v>15954.2</v>
      </c>
      <c r="I25" s="48">
        <f>I26+I27+I35+I34+I36</f>
        <v>16321.3</v>
      </c>
      <c r="J25" s="46">
        <f t="shared" si="9"/>
        <v>367.09999999999854</v>
      </c>
      <c r="K25" s="46">
        <f t="shared" si="10"/>
        <v>102.30096150230032</v>
      </c>
      <c r="L25" s="46">
        <f t="shared" si="2"/>
        <v>0.85053173541294003</v>
      </c>
      <c r="M25" s="48">
        <f>M26+M27+M35+M34</f>
        <v>16395.3</v>
      </c>
      <c r="N25" s="46">
        <f t="shared" si="3"/>
        <v>74</v>
      </c>
      <c r="O25" s="46">
        <f t="shared" si="26"/>
        <v>100.4533952565053</v>
      </c>
      <c r="P25" s="46">
        <f t="shared" si="4"/>
        <v>0.91884378781334464</v>
      </c>
      <c r="Q25" s="48">
        <f>Q26+Q27+Q35+Q34</f>
        <v>16395.3</v>
      </c>
      <c r="R25" s="46">
        <f t="shared" si="5"/>
        <v>0</v>
      </c>
      <c r="S25" s="46">
        <f t="shared" si="1"/>
        <v>100</v>
      </c>
      <c r="T25" s="46">
        <f t="shared" si="6"/>
        <v>1.3542714153103963</v>
      </c>
      <c r="U25" s="46">
        <f t="shared" si="13"/>
        <v>-4364.7999999999993</v>
      </c>
      <c r="V25" s="46">
        <f t="shared" si="14"/>
        <v>78.899840956004269</v>
      </c>
    </row>
    <row r="26" spans="1:22" ht="43.5" hidden="1" customHeight="1" x14ac:dyDescent="0.25">
      <c r="A26" s="73" t="s">
        <v>160</v>
      </c>
      <c r="B26" s="5" t="s">
        <v>185</v>
      </c>
      <c r="C26" s="34"/>
      <c r="D26" s="8"/>
      <c r="E26" s="36">
        <v>0</v>
      </c>
      <c r="F26" s="9">
        <f t="shared" si="0"/>
        <v>0</v>
      </c>
      <c r="G26" s="36"/>
      <c r="H26" s="36">
        <v>0</v>
      </c>
      <c r="I26" s="36">
        <v>0</v>
      </c>
      <c r="J26" s="8">
        <f t="shared" si="9"/>
        <v>0</v>
      </c>
      <c r="K26" s="52" t="e">
        <f t="shared" si="10"/>
        <v>#DIV/0!</v>
      </c>
      <c r="L26" s="46">
        <f t="shared" si="2"/>
        <v>0</v>
      </c>
      <c r="M26" s="8">
        <v>0</v>
      </c>
      <c r="N26" s="8">
        <f t="shared" si="3"/>
        <v>0</v>
      </c>
      <c r="O26" s="52" t="e">
        <f t="shared" si="26"/>
        <v>#DIV/0!</v>
      </c>
      <c r="P26" s="46">
        <f t="shared" si="4"/>
        <v>0</v>
      </c>
      <c r="Q26" s="8">
        <v>0</v>
      </c>
      <c r="R26" s="8">
        <f t="shared" si="5"/>
        <v>0</v>
      </c>
      <c r="S26" s="52" t="e">
        <f t="shared" si="1"/>
        <v>#DIV/0!</v>
      </c>
      <c r="T26" s="46">
        <f t="shared" si="6"/>
        <v>0</v>
      </c>
      <c r="U26" s="8">
        <f t="shared" si="13"/>
        <v>0</v>
      </c>
      <c r="V26" s="8" t="e">
        <f t="shared" si="14"/>
        <v>#DIV/0!</v>
      </c>
    </row>
    <row r="27" spans="1:22" ht="45" customHeight="1" x14ac:dyDescent="0.25">
      <c r="A27" s="73" t="s">
        <v>162</v>
      </c>
      <c r="B27" s="5" t="s">
        <v>161</v>
      </c>
      <c r="C27" s="34"/>
      <c r="D27" s="8">
        <f>D28+D31+D32+D33</f>
        <v>0</v>
      </c>
      <c r="E27" s="8">
        <f>E28+E31+E32+E33+E34</f>
        <v>19195.599999999999</v>
      </c>
      <c r="F27" s="9">
        <f t="shared" si="0"/>
        <v>1.2187148626504616</v>
      </c>
      <c r="G27" s="36"/>
      <c r="H27" s="8">
        <f>H28+H31+H32+H33</f>
        <v>14330</v>
      </c>
      <c r="I27" s="8">
        <f>I28+I31+I32+I33</f>
        <v>14820</v>
      </c>
      <c r="J27" s="8">
        <f t="shared" si="9"/>
        <v>490</v>
      </c>
      <c r="K27" s="8">
        <f t="shared" si="10"/>
        <v>103.41939986043265</v>
      </c>
      <c r="L27" s="8">
        <f t="shared" si="2"/>
        <v>0.77229634396891012</v>
      </c>
      <c r="M27" s="8">
        <f>M28+M31+M32+M33</f>
        <v>14895</v>
      </c>
      <c r="N27" s="8">
        <f t="shared" si="3"/>
        <v>75</v>
      </c>
      <c r="O27" s="8">
        <f t="shared" si="26"/>
        <v>100.50607287449394</v>
      </c>
      <c r="P27" s="8">
        <f t="shared" si="4"/>
        <v>0.8347622928204893</v>
      </c>
      <c r="Q27" s="8">
        <f>Q28+Q31+Q32+Q33</f>
        <v>14895</v>
      </c>
      <c r="R27" s="8">
        <f t="shared" si="5"/>
        <v>0</v>
      </c>
      <c r="S27" s="8">
        <f t="shared" si="1"/>
        <v>100.00000000000001</v>
      </c>
      <c r="T27" s="8">
        <f t="shared" si="6"/>
        <v>1.2303448385237448</v>
      </c>
      <c r="U27" s="8">
        <f t="shared" si="13"/>
        <v>-4375.5999999999985</v>
      </c>
      <c r="V27" s="8">
        <f t="shared" si="14"/>
        <v>77.205192856696328</v>
      </c>
    </row>
    <row r="28" spans="1:22" ht="79.5" customHeight="1" x14ac:dyDescent="0.25">
      <c r="A28" s="73" t="s">
        <v>159</v>
      </c>
      <c r="B28" s="5" t="s">
        <v>13</v>
      </c>
      <c r="C28" s="8">
        <v>2397</v>
      </c>
      <c r="D28" s="36"/>
      <c r="E28" s="62">
        <v>13552.4</v>
      </c>
      <c r="F28" s="9">
        <f t="shared" si="0"/>
        <v>0.86043214614724817</v>
      </c>
      <c r="G28" s="36"/>
      <c r="H28" s="62">
        <v>11900</v>
      </c>
      <c r="I28" s="36">
        <v>12420</v>
      </c>
      <c r="J28" s="8">
        <f t="shared" si="9"/>
        <v>520</v>
      </c>
      <c r="K28" s="8">
        <f t="shared" si="10"/>
        <v>104.36974789915966</v>
      </c>
      <c r="L28" s="8">
        <f t="shared" si="2"/>
        <v>0.64722811012779102</v>
      </c>
      <c r="M28" s="8">
        <v>12495</v>
      </c>
      <c r="N28" s="8">
        <f t="shared" si="3"/>
        <v>75</v>
      </c>
      <c r="O28" s="8">
        <f t="shared" si="26"/>
        <v>100.60386473429952</v>
      </c>
      <c r="P28" s="8">
        <f t="shared" si="4"/>
        <v>0.70025880153017894</v>
      </c>
      <c r="Q28" s="8">
        <v>12495</v>
      </c>
      <c r="R28" s="8">
        <f t="shared" si="5"/>
        <v>0</v>
      </c>
      <c r="S28" s="8">
        <f t="shared" si="1"/>
        <v>100</v>
      </c>
      <c r="T28" s="8">
        <f t="shared" si="6"/>
        <v>1.0321019642399591</v>
      </c>
      <c r="U28" s="8">
        <f t="shared" si="13"/>
        <v>-1132.3999999999996</v>
      </c>
      <c r="V28" s="8">
        <f t="shared" si="14"/>
        <v>91.644284407189872</v>
      </c>
    </row>
    <row r="29" spans="1:22" ht="50.25" hidden="1" customHeight="1" x14ac:dyDescent="0.25">
      <c r="A29" s="61" t="s">
        <v>86</v>
      </c>
      <c r="B29" s="5" t="s">
        <v>71</v>
      </c>
      <c r="C29" s="8">
        <v>0</v>
      </c>
      <c r="D29" s="8">
        <v>0</v>
      </c>
      <c r="E29" s="81"/>
      <c r="F29" s="9">
        <f t="shared" si="0"/>
        <v>0</v>
      </c>
      <c r="G29" s="36">
        <v>0</v>
      </c>
      <c r="H29" s="62"/>
      <c r="I29" s="36"/>
      <c r="J29" s="8">
        <f t="shared" si="9"/>
        <v>0</v>
      </c>
      <c r="K29" s="8" t="e">
        <f t="shared" si="10"/>
        <v>#DIV/0!</v>
      </c>
      <c r="L29" s="8">
        <f t="shared" si="2"/>
        <v>0</v>
      </c>
      <c r="M29" s="8"/>
      <c r="N29" s="8">
        <f t="shared" si="3"/>
        <v>0</v>
      </c>
      <c r="O29" s="56" t="e">
        <f>M29/I29%</f>
        <v>#DIV/0!</v>
      </c>
      <c r="P29" s="8">
        <f t="shared" si="4"/>
        <v>0</v>
      </c>
      <c r="Q29" s="8"/>
      <c r="R29" s="8">
        <f t="shared" si="5"/>
        <v>0</v>
      </c>
      <c r="S29" s="8" t="e">
        <f t="shared" si="1"/>
        <v>#DIV/0!</v>
      </c>
      <c r="T29" s="8">
        <f t="shared" si="6"/>
        <v>0</v>
      </c>
      <c r="U29" s="8">
        <f t="shared" si="13"/>
        <v>0</v>
      </c>
      <c r="V29" s="8" t="e">
        <f t="shared" si="14"/>
        <v>#DIV/0!</v>
      </c>
    </row>
    <row r="30" spans="1:22" ht="75.75" hidden="1" customHeight="1" x14ac:dyDescent="0.25">
      <c r="A30" s="61" t="s">
        <v>87</v>
      </c>
      <c r="B30" s="5" t="s">
        <v>72</v>
      </c>
      <c r="C30" s="8">
        <v>0</v>
      </c>
      <c r="D30" s="8">
        <v>0</v>
      </c>
      <c r="E30" s="81"/>
      <c r="F30" s="9">
        <f t="shared" si="0"/>
        <v>0</v>
      </c>
      <c r="G30" s="36">
        <v>0</v>
      </c>
      <c r="H30" s="62"/>
      <c r="I30" s="36"/>
      <c r="J30" s="8">
        <f t="shared" si="9"/>
        <v>0</v>
      </c>
      <c r="K30" s="8" t="e">
        <f t="shared" si="10"/>
        <v>#DIV/0!</v>
      </c>
      <c r="L30" s="8">
        <f t="shared" si="2"/>
        <v>0</v>
      </c>
      <c r="M30" s="8"/>
      <c r="N30" s="8">
        <f t="shared" si="3"/>
        <v>0</v>
      </c>
      <c r="O30" s="56" t="e">
        <f>M30/I30%</f>
        <v>#DIV/0!</v>
      </c>
      <c r="P30" s="8">
        <f t="shared" si="4"/>
        <v>0</v>
      </c>
      <c r="Q30" s="8"/>
      <c r="R30" s="8">
        <f t="shared" si="5"/>
        <v>0</v>
      </c>
      <c r="S30" s="8" t="e">
        <f t="shared" si="1"/>
        <v>#DIV/0!</v>
      </c>
      <c r="T30" s="8">
        <f t="shared" si="6"/>
        <v>0</v>
      </c>
      <c r="U30" s="8">
        <f t="shared" si="13"/>
        <v>0</v>
      </c>
      <c r="V30" s="8" t="e">
        <f t="shared" si="14"/>
        <v>#DIV/0!</v>
      </c>
    </row>
    <row r="31" spans="1:22" ht="78.75" customHeight="1" x14ac:dyDescent="0.25">
      <c r="A31" s="73" t="s">
        <v>176</v>
      </c>
      <c r="B31" s="5" t="s">
        <v>192</v>
      </c>
      <c r="C31" s="8">
        <v>751.5</v>
      </c>
      <c r="D31" s="36"/>
      <c r="E31" s="62">
        <v>1177.0999999999999</v>
      </c>
      <c r="F31" s="9">
        <f t="shared" si="0"/>
        <v>7.4733233909117625E-2</v>
      </c>
      <c r="G31" s="36"/>
      <c r="H31" s="62">
        <v>830</v>
      </c>
      <c r="I31" s="36">
        <v>800</v>
      </c>
      <c r="J31" s="8">
        <f t="shared" si="9"/>
        <v>-30</v>
      </c>
      <c r="K31" s="8">
        <f t="shared" si="10"/>
        <v>96.385542168674689</v>
      </c>
      <c r="L31" s="8">
        <f t="shared" si="2"/>
        <v>4.1689411280373012E-2</v>
      </c>
      <c r="M31" s="8">
        <v>800</v>
      </c>
      <c r="N31" s="8">
        <f t="shared" si="3"/>
        <v>0</v>
      </c>
      <c r="O31" s="8">
        <f t="shared" ref="O31:O36" si="29">M31/I31%</f>
        <v>100</v>
      </c>
      <c r="P31" s="8">
        <f t="shared" si="4"/>
        <v>4.4834497096770155E-2</v>
      </c>
      <c r="Q31" s="8">
        <v>800</v>
      </c>
      <c r="R31" s="8">
        <f t="shared" si="5"/>
        <v>0</v>
      </c>
      <c r="S31" s="8">
        <f t="shared" si="1"/>
        <v>100</v>
      </c>
      <c r="T31" s="8">
        <f t="shared" si="6"/>
        <v>6.608095809459523E-2</v>
      </c>
      <c r="U31" s="8">
        <f t="shared" si="13"/>
        <v>-377.09999999999991</v>
      </c>
      <c r="V31" s="8">
        <f t="shared" si="14"/>
        <v>67.963639452892707</v>
      </c>
    </row>
    <row r="32" spans="1:22" ht="78" customHeight="1" x14ac:dyDescent="0.25">
      <c r="A32" s="73" t="s">
        <v>177</v>
      </c>
      <c r="B32" s="5" t="s">
        <v>163</v>
      </c>
      <c r="C32" s="8">
        <v>0</v>
      </c>
      <c r="D32" s="36"/>
      <c r="E32" s="62">
        <v>2803.8</v>
      </c>
      <c r="F32" s="9">
        <f t="shared" si="0"/>
        <v>0.17801124903099483</v>
      </c>
      <c r="G32" s="36"/>
      <c r="H32" s="62">
        <v>0</v>
      </c>
      <c r="I32" s="36">
        <v>0</v>
      </c>
      <c r="J32" s="8">
        <f t="shared" ref="J32:J34" si="30">I32-H32</f>
        <v>0</v>
      </c>
      <c r="K32" s="8">
        <v>0</v>
      </c>
      <c r="L32" s="8">
        <f t="shared" si="2"/>
        <v>0</v>
      </c>
      <c r="M32" s="8">
        <v>0</v>
      </c>
      <c r="N32" s="8">
        <f t="shared" si="3"/>
        <v>0</v>
      </c>
      <c r="O32" s="8">
        <v>0</v>
      </c>
      <c r="P32" s="8">
        <f t="shared" si="4"/>
        <v>0</v>
      </c>
      <c r="Q32" s="8">
        <v>0</v>
      </c>
      <c r="R32" s="8">
        <f t="shared" si="5"/>
        <v>0</v>
      </c>
      <c r="S32" s="8">
        <v>0</v>
      </c>
      <c r="T32" s="8">
        <f t="shared" si="6"/>
        <v>0</v>
      </c>
      <c r="U32" s="8">
        <f t="shared" ref="U32:U34" si="31">I32-E32</f>
        <v>-2803.8</v>
      </c>
      <c r="V32" s="8">
        <f t="shared" ref="V32:V34" si="32">I32/E32%</f>
        <v>0</v>
      </c>
    </row>
    <row r="33" spans="1:24" ht="43.5" customHeight="1" x14ac:dyDescent="0.25">
      <c r="A33" s="73" t="s">
        <v>174</v>
      </c>
      <c r="B33" s="5" t="s">
        <v>173</v>
      </c>
      <c r="C33" s="8"/>
      <c r="D33" s="36"/>
      <c r="E33" s="62">
        <v>1658</v>
      </c>
      <c r="F33" s="9">
        <f t="shared" si="0"/>
        <v>0.10526522965025659</v>
      </c>
      <c r="G33" s="36"/>
      <c r="H33" s="62">
        <v>1600</v>
      </c>
      <c r="I33" s="36">
        <v>1600</v>
      </c>
      <c r="J33" s="8">
        <f t="shared" si="30"/>
        <v>0</v>
      </c>
      <c r="K33" s="8">
        <f t="shared" ref="K32:K34" si="33">I33/H33%</f>
        <v>100</v>
      </c>
      <c r="L33" s="8">
        <f t="shared" si="2"/>
        <v>8.3378822560746024E-2</v>
      </c>
      <c r="M33" s="8">
        <v>1600</v>
      </c>
      <c r="N33" s="8">
        <f t="shared" si="3"/>
        <v>0</v>
      </c>
      <c r="O33" s="8">
        <f t="shared" si="29"/>
        <v>100</v>
      </c>
      <c r="P33" s="8">
        <f t="shared" si="4"/>
        <v>8.9668994193540311E-2</v>
      </c>
      <c r="Q33" s="8">
        <v>1600</v>
      </c>
      <c r="R33" s="8">
        <f t="shared" si="5"/>
        <v>0</v>
      </c>
      <c r="S33" s="8">
        <f t="shared" si="1"/>
        <v>100</v>
      </c>
      <c r="T33" s="8">
        <f t="shared" si="6"/>
        <v>0.13216191618919046</v>
      </c>
      <c r="U33" s="8">
        <f t="shared" si="31"/>
        <v>-58</v>
      </c>
      <c r="V33" s="8">
        <f t="shared" si="32"/>
        <v>96.501809408926434</v>
      </c>
    </row>
    <row r="34" spans="1:24" ht="48.75" customHeight="1" x14ac:dyDescent="0.25">
      <c r="A34" s="73" t="s">
        <v>194</v>
      </c>
      <c r="B34" s="5" t="s">
        <v>193</v>
      </c>
      <c r="C34" s="8"/>
      <c r="D34" s="36"/>
      <c r="E34" s="75">
        <v>4.3</v>
      </c>
      <c r="F34" s="9">
        <f t="shared" si="0"/>
        <v>2.7300391284445315E-4</v>
      </c>
      <c r="G34" s="36"/>
      <c r="H34" s="62">
        <v>4.2</v>
      </c>
      <c r="I34" s="36">
        <v>1.3</v>
      </c>
      <c r="J34" s="8">
        <f t="shared" si="30"/>
        <v>-2.9000000000000004</v>
      </c>
      <c r="K34" s="8">
        <f t="shared" si="33"/>
        <v>30.952380952380953</v>
      </c>
      <c r="L34" s="8">
        <f t="shared" si="2"/>
        <v>6.7745293330606152E-5</v>
      </c>
      <c r="M34" s="8">
        <v>0.3</v>
      </c>
      <c r="N34" s="8">
        <f t="shared" si="3"/>
        <v>-1</v>
      </c>
      <c r="O34" s="8">
        <f t="shared" si="29"/>
        <v>23.076923076923073</v>
      </c>
      <c r="P34" s="8">
        <f t="shared" si="4"/>
        <v>1.6812936411288809E-5</v>
      </c>
      <c r="Q34" s="8">
        <v>0.3</v>
      </c>
      <c r="R34" s="8">
        <f t="shared" si="5"/>
        <v>0</v>
      </c>
      <c r="S34" s="8">
        <f t="shared" si="1"/>
        <v>100</v>
      </c>
      <c r="T34" s="8">
        <f t="shared" si="6"/>
        <v>2.4780359285473209E-5</v>
      </c>
      <c r="U34" s="8">
        <f t="shared" si="31"/>
        <v>-3</v>
      </c>
      <c r="V34" s="8">
        <f t="shared" si="32"/>
        <v>30.232558139534888</v>
      </c>
    </row>
    <row r="35" spans="1:24" ht="83.25" customHeight="1" x14ac:dyDescent="0.25">
      <c r="A35" s="76" t="s">
        <v>208</v>
      </c>
      <c r="B35" s="63" t="s">
        <v>195</v>
      </c>
      <c r="C35" s="8">
        <v>915.4</v>
      </c>
      <c r="D35" s="36"/>
      <c r="E35" s="62">
        <v>1288</v>
      </c>
      <c r="F35" s="9">
        <f t="shared" si="0"/>
        <v>8.1774195289222251E-2</v>
      </c>
      <c r="G35" s="36"/>
      <c r="H35" s="62">
        <v>1400</v>
      </c>
      <c r="I35" s="36">
        <v>1500</v>
      </c>
      <c r="J35" s="8">
        <f t="shared" si="9"/>
        <v>100</v>
      </c>
      <c r="K35" s="8">
        <f t="shared" si="10"/>
        <v>107.14285714285714</v>
      </c>
      <c r="L35" s="8">
        <f t="shared" si="2"/>
        <v>7.8167646150699405E-2</v>
      </c>
      <c r="M35" s="8">
        <v>1500</v>
      </c>
      <c r="N35" s="8">
        <f t="shared" si="3"/>
        <v>0</v>
      </c>
      <c r="O35" s="8">
        <f t="shared" si="29"/>
        <v>100</v>
      </c>
      <c r="P35" s="8">
        <f t="shared" si="4"/>
        <v>8.4064682056444046E-2</v>
      </c>
      <c r="Q35" s="8">
        <v>1500</v>
      </c>
      <c r="R35" s="8">
        <f t="shared" si="5"/>
        <v>0</v>
      </c>
      <c r="S35" s="8">
        <f t="shared" si="1"/>
        <v>100</v>
      </c>
      <c r="T35" s="8">
        <f t="shared" si="6"/>
        <v>0.12390179642736605</v>
      </c>
      <c r="U35" s="8">
        <f t="shared" si="13"/>
        <v>212</v>
      </c>
      <c r="V35" s="8">
        <f t="shared" si="14"/>
        <v>116.45962732919254</v>
      </c>
    </row>
    <row r="36" spans="1:24" ht="111.75" customHeight="1" x14ac:dyDescent="0.25">
      <c r="A36" s="76" t="s">
        <v>199</v>
      </c>
      <c r="B36" s="77" t="s">
        <v>200</v>
      </c>
      <c r="C36" s="8"/>
      <c r="D36" s="36"/>
      <c r="E36" s="62">
        <v>202.5</v>
      </c>
      <c r="F36" s="9">
        <f t="shared" si="0"/>
        <v>1.2856579616512038E-2</v>
      </c>
      <c r="G36" s="36"/>
      <c r="H36" s="62">
        <v>220</v>
      </c>
      <c r="I36" s="36">
        <v>0</v>
      </c>
      <c r="J36" s="8">
        <f t="shared" si="9"/>
        <v>-220</v>
      </c>
      <c r="K36" s="8">
        <f t="shared" si="10"/>
        <v>0</v>
      </c>
      <c r="L36" s="8">
        <f t="shared" si="2"/>
        <v>0</v>
      </c>
      <c r="M36" s="8">
        <v>0</v>
      </c>
      <c r="N36" s="8">
        <f t="shared" si="3"/>
        <v>0</v>
      </c>
      <c r="O36" s="8">
        <v>0</v>
      </c>
      <c r="P36" s="8">
        <f t="shared" si="4"/>
        <v>0</v>
      </c>
      <c r="Q36" s="8">
        <v>0</v>
      </c>
      <c r="R36" s="8">
        <f t="shared" si="5"/>
        <v>0</v>
      </c>
      <c r="S36" s="8">
        <v>0</v>
      </c>
      <c r="T36" s="8">
        <f t="shared" si="6"/>
        <v>0</v>
      </c>
      <c r="U36" s="8">
        <f t="shared" si="13"/>
        <v>-202.5</v>
      </c>
      <c r="V36" s="8">
        <f t="shared" si="14"/>
        <v>0</v>
      </c>
    </row>
    <row r="37" spans="1:24" ht="18" customHeight="1" x14ac:dyDescent="0.25">
      <c r="A37" s="73" t="s">
        <v>167</v>
      </c>
      <c r="B37" s="45" t="s">
        <v>166</v>
      </c>
      <c r="C37" s="8"/>
      <c r="D37" s="46"/>
      <c r="E37" s="80">
        <v>7902</v>
      </c>
      <c r="F37" s="47">
        <f t="shared" si="0"/>
        <v>0.5016923068132253</v>
      </c>
      <c r="G37" s="48"/>
      <c r="H37" s="80">
        <v>6820</v>
      </c>
      <c r="I37" s="48">
        <v>5870</v>
      </c>
      <c r="J37" s="46">
        <f t="shared" si="9"/>
        <v>-950</v>
      </c>
      <c r="K37" s="46">
        <f t="shared" si="10"/>
        <v>86.070381231671547</v>
      </c>
      <c r="L37" s="46">
        <f t="shared" si="2"/>
        <v>0.30589605526973696</v>
      </c>
      <c r="M37" s="46">
        <v>6489</v>
      </c>
      <c r="N37" s="8">
        <f t="shared" si="3"/>
        <v>619</v>
      </c>
      <c r="O37" s="14">
        <f>M37/I37%</f>
        <v>110.54514480408858</v>
      </c>
      <c r="P37" s="46">
        <f t="shared" si="4"/>
        <v>0.36366381457617691</v>
      </c>
      <c r="Q37" s="46">
        <v>6790</v>
      </c>
      <c r="R37" s="46">
        <f t="shared" si="5"/>
        <v>301</v>
      </c>
      <c r="S37" s="46">
        <f t="shared" si="1"/>
        <v>104.638619201726</v>
      </c>
      <c r="T37" s="46">
        <f t="shared" si="6"/>
        <v>0.56086213182787703</v>
      </c>
      <c r="U37" s="46">
        <f t="shared" si="13"/>
        <v>-2032</v>
      </c>
      <c r="V37" s="46">
        <f t="shared" si="14"/>
        <v>74.284991141483175</v>
      </c>
    </row>
    <row r="38" spans="1:24" ht="17.25" customHeight="1" x14ac:dyDescent="0.25">
      <c r="A38" s="73" t="s">
        <v>169</v>
      </c>
      <c r="B38" s="5" t="s">
        <v>168</v>
      </c>
      <c r="C38" s="8"/>
      <c r="D38" s="8"/>
      <c r="E38" s="62">
        <v>7902</v>
      </c>
      <c r="F38" s="9">
        <f t="shared" si="0"/>
        <v>0.5016923068132253</v>
      </c>
      <c r="G38" s="36"/>
      <c r="H38" s="62">
        <v>6820</v>
      </c>
      <c r="I38" s="36">
        <v>5870</v>
      </c>
      <c r="J38" s="8">
        <f t="shared" si="9"/>
        <v>-950</v>
      </c>
      <c r="K38" s="8">
        <f t="shared" si="10"/>
        <v>86.070381231671547</v>
      </c>
      <c r="L38" s="8">
        <f t="shared" si="2"/>
        <v>0.30589605526973696</v>
      </c>
      <c r="M38" s="8">
        <v>6489</v>
      </c>
      <c r="N38" s="8">
        <f t="shared" si="3"/>
        <v>619</v>
      </c>
      <c r="O38" s="56">
        <f>M38/I38%</f>
        <v>110.54514480408858</v>
      </c>
      <c r="P38" s="8">
        <f t="shared" si="4"/>
        <v>0.36366381457617691</v>
      </c>
      <c r="Q38" s="8">
        <v>6790</v>
      </c>
      <c r="R38" s="8">
        <f t="shared" si="5"/>
        <v>301</v>
      </c>
      <c r="S38" s="8">
        <f t="shared" ref="S38:S70" si="34">Q38/M38%</f>
        <v>104.638619201726</v>
      </c>
      <c r="T38" s="8">
        <f t="shared" si="6"/>
        <v>0.56086213182787703</v>
      </c>
      <c r="U38" s="8">
        <f t="shared" si="13"/>
        <v>-2032</v>
      </c>
      <c r="V38" s="8">
        <f t="shared" si="14"/>
        <v>74.284991141483175</v>
      </c>
    </row>
    <row r="39" spans="1:24" ht="27.75" customHeight="1" x14ac:dyDescent="0.25">
      <c r="A39" s="73" t="s">
        <v>170</v>
      </c>
      <c r="B39" s="45" t="s">
        <v>212</v>
      </c>
      <c r="C39" s="8"/>
      <c r="D39" s="46"/>
      <c r="E39" s="80">
        <v>6673</v>
      </c>
      <c r="F39" s="47">
        <f t="shared" si="0"/>
        <v>0.4236639791653572</v>
      </c>
      <c r="G39" s="48"/>
      <c r="H39" s="80">
        <v>4020.4</v>
      </c>
      <c r="I39" s="48">
        <v>4285.7</v>
      </c>
      <c r="J39" s="46">
        <f t="shared" si="9"/>
        <v>265.29999999999973</v>
      </c>
      <c r="K39" s="46">
        <f t="shared" si="10"/>
        <v>106.59884588598149</v>
      </c>
      <c r="L39" s="46">
        <f t="shared" si="2"/>
        <v>0.22333538740536826</v>
      </c>
      <c r="M39" s="46">
        <v>4290.7</v>
      </c>
      <c r="N39" s="46">
        <f t="shared" si="3"/>
        <v>5</v>
      </c>
      <c r="O39" s="46">
        <f t="shared" ref="O39:O51" si="35">M39/I39%</f>
        <v>100.11666705555685</v>
      </c>
      <c r="P39" s="46">
        <f t="shared" si="4"/>
        <v>0.24046422086638963</v>
      </c>
      <c r="Q39" s="46">
        <v>4300.7</v>
      </c>
      <c r="R39" s="46">
        <f t="shared" si="5"/>
        <v>10</v>
      </c>
      <c r="S39" s="46">
        <f t="shared" si="34"/>
        <v>100.23306220430233</v>
      </c>
      <c r="T39" s="46">
        <f t="shared" si="6"/>
        <v>0.35524297059678211</v>
      </c>
      <c r="U39" s="46">
        <f t="shared" si="13"/>
        <v>-2387.3000000000002</v>
      </c>
      <c r="V39" s="46">
        <f t="shared" si="14"/>
        <v>64.224486737599278</v>
      </c>
    </row>
    <row r="40" spans="1:24" ht="32.25" customHeight="1" x14ac:dyDescent="0.25">
      <c r="A40" s="73" t="s">
        <v>88</v>
      </c>
      <c r="B40" s="45" t="s">
        <v>14</v>
      </c>
      <c r="C40" s="34">
        <f t="shared" ref="C40" si="36">SUM(C41:C43)</f>
        <v>340</v>
      </c>
      <c r="D40" s="46">
        <f>D41+D42</f>
        <v>0</v>
      </c>
      <c r="E40" s="80">
        <f t="shared" ref="E40" si="37">SUM(E41:E43)</f>
        <v>10918.9</v>
      </c>
      <c r="F40" s="47">
        <f t="shared" si="0"/>
        <v>0.69323312185053476</v>
      </c>
      <c r="G40" s="48">
        <f t="shared" ref="G40:M40" si="38">SUM(G41:G43)</f>
        <v>0</v>
      </c>
      <c r="H40" s="80">
        <f t="shared" si="38"/>
        <v>18550</v>
      </c>
      <c r="I40" s="48">
        <f t="shared" si="38"/>
        <v>8045</v>
      </c>
      <c r="J40" s="46">
        <f t="shared" si="38"/>
        <v>-10505</v>
      </c>
      <c r="K40" s="46">
        <f t="shared" si="10"/>
        <v>43.369272237196768</v>
      </c>
      <c r="L40" s="46">
        <f t="shared" si="2"/>
        <v>0.41923914218825109</v>
      </c>
      <c r="M40" s="48">
        <f t="shared" si="38"/>
        <v>7645</v>
      </c>
      <c r="N40" s="46">
        <f t="shared" si="3"/>
        <v>-400</v>
      </c>
      <c r="O40" s="46">
        <f t="shared" si="35"/>
        <v>95.027967681789931</v>
      </c>
      <c r="P40" s="46">
        <f t="shared" si="4"/>
        <v>0.42844966288100983</v>
      </c>
      <c r="Q40" s="48">
        <f>Q41+Q42</f>
        <v>7645</v>
      </c>
      <c r="R40" s="46">
        <f t="shared" si="5"/>
        <v>0</v>
      </c>
      <c r="S40" s="46">
        <f t="shared" si="34"/>
        <v>100</v>
      </c>
      <c r="T40" s="46">
        <f t="shared" si="6"/>
        <v>0.6314861557914756</v>
      </c>
      <c r="U40" s="46">
        <f t="shared" si="13"/>
        <v>-2873.8999999999996</v>
      </c>
      <c r="V40" s="46">
        <f t="shared" si="14"/>
        <v>73.679583108188552</v>
      </c>
    </row>
    <row r="41" spans="1:24" ht="91.5" customHeight="1" x14ac:dyDescent="0.25">
      <c r="A41" s="76" t="s">
        <v>209</v>
      </c>
      <c r="B41" s="82" t="s">
        <v>210</v>
      </c>
      <c r="C41" s="8">
        <v>0</v>
      </c>
      <c r="D41" s="36"/>
      <c r="E41" s="62">
        <v>3858.7</v>
      </c>
      <c r="F41" s="9">
        <f t="shared" si="0"/>
        <v>0.24498609267276544</v>
      </c>
      <c r="G41" s="36"/>
      <c r="H41" s="62">
        <v>3050</v>
      </c>
      <c r="I41" s="8">
        <v>1500</v>
      </c>
      <c r="J41" s="8">
        <f t="shared" si="9"/>
        <v>-1550</v>
      </c>
      <c r="K41" s="8">
        <f t="shared" si="10"/>
        <v>49.180327868852459</v>
      </c>
      <c r="L41" s="8">
        <f t="shared" si="2"/>
        <v>7.8167646150699405E-2</v>
      </c>
      <c r="M41" s="8">
        <v>1100</v>
      </c>
      <c r="N41" s="8">
        <f t="shared" si="3"/>
        <v>-400</v>
      </c>
      <c r="O41" s="8">
        <f t="shared" si="35"/>
        <v>73.333333333333329</v>
      </c>
      <c r="P41" s="8">
        <f t="shared" si="4"/>
        <v>6.1647433508058964E-2</v>
      </c>
      <c r="Q41" s="8">
        <v>1100</v>
      </c>
      <c r="R41" s="8">
        <f t="shared" si="5"/>
        <v>0</v>
      </c>
      <c r="S41" s="8">
        <f t="shared" si="34"/>
        <v>100</v>
      </c>
      <c r="T41" s="8">
        <f t="shared" si="6"/>
        <v>9.0861317380068432E-2</v>
      </c>
      <c r="U41" s="8">
        <f t="shared" si="13"/>
        <v>-2358.6999999999998</v>
      </c>
      <c r="V41" s="8">
        <f t="shared" si="14"/>
        <v>38.873195635835906</v>
      </c>
      <c r="W41" s="54"/>
      <c r="X41" s="54"/>
    </row>
    <row r="42" spans="1:24" ht="27.75" customHeight="1" x14ac:dyDescent="0.25">
      <c r="A42" s="73" t="s">
        <v>172</v>
      </c>
      <c r="B42" s="5" t="s">
        <v>171</v>
      </c>
      <c r="C42" s="8">
        <v>340</v>
      </c>
      <c r="D42" s="36"/>
      <c r="E42" s="62">
        <v>7060.2</v>
      </c>
      <c r="F42" s="9">
        <f t="shared" si="0"/>
        <v>0.44824702917776937</v>
      </c>
      <c r="G42" s="36"/>
      <c r="H42" s="62">
        <v>15500</v>
      </c>
      <c r="I42" s="8">
        <v>6545</v>
      </c>
      <c r="J42" s="8">
        <f t="shared" si="9"/>
        <v>-8955</v>
      </c>
      <c r="K42" s="8">
        <f t="shared" si="10"/>
        <v>42.225806451612904</v>
      </c>
      <c r="L42" s="8">
        <f t="shared" si="2"/>
        <v>0.34107149603755171</v>
      </c>
      <c r="M42" s="8">
        <v>6545</v>
      </c>
      <c r="N42" s="8">
        <f t="shared" si="3"/>
        <v>0</v>
      </c>
      <c r="O42" s="8">
        <f t="shared" si="35"/>
        <v>100</v>
      </c>
      <c r="P42" s="8">
        <f t="shared" si="4"/>
        <v>0.36680222937295087</v>
      </c>
      <c r="Q42" s="8">
        <v>6545</v>
      </c>
      <c r="R42" s="8">
        <f t="shared" si="5"/>
        <v>0</v>
      </c>
      <c r="S42" s="8">
        <f t="shared" si="34"/>
        <v>100</v>
      </c>
      <c r="T42" s="8">
        <f t="shared" si="6"/>
        <v>0.54062483841140718</v>
      </c>
      <c r="U42" s="8">
        <f t="shared" si="13"/>
        <v>-515.19999999999982</v>
      </c>
      <c r="V42" s="8">
        <f t="shared" si="14"/>
        <v>92.702756295855636</v>
      </c>
      <c r="W42" s="54"/>
      <c r="X42" s="54"/>
    </row>
    <row r="43" spans="1:24" ht="25.5" hidden="1" customHeight="1" x14ac:dyDescent="0.25">
      <c r="A43" s="61" t="s">
        <v>89</v>
      </c>
      <c r="B43" s="5" t="s">
        <v>104</v>
      </c>
      <c r="C43" s="8">
        <v>0</v>
      </c>
      <c r="D43" s="8">
        <v>0</v>
      </c>
      <c r="E43" s="62"/>
      <c r="F43" s="9">
        <f t="shared" si="0"/>
        <v>0</v>
      </c>
      <c r="G43" s="36">
        <v>0</v>
      </c>
      <c r="H43" s="62">
        <v>0</v>
      </c>
      <c r="I43" s="8">
        <v>0</v>
      </c>
      <c r="J43" s="8">
        <f t="shared" si="9"/>
        <v>0</v>
      </c>
      <c r="K43" s="8" t="e">
        <f t="shared" si="10"/>
        <v>#DIV/0!</v>
      </c>
      <c r="L43" s="46">
        <f t="shared" si="2"/>
        <v>0</v>
      </c>
      <c r="M43" s="8">
        <f t="shared" si="20"/>
        <v>0</v>
      </c>
      <c r="N43" s="8">
        <f t="shared" si="3"/>
        <v>0</v>
      </c>
      <c r="O43" s="46" t="e">
        <f t="shared" si="35"/>
        <v>#DIV/0!</v>
      </c>
      <c r="P43" s="46">
        <f t="shared" si="4"/>
        <v>0</v>
      </c>
      <c r="Q43" s="8" t="e">
        <f t="shared" si="21"/>
        <v>#DIV/0!</v>
      </c>
      <c r="R43" s="8" t="e">
        <f t="shared" si="5"/>
        <v>#DIV/0!</v>
      </c>
      <c r="S43" s="46" t="e">
        <f t="shared" si="34"/>
        <v>#DIV/0!</v>
      </c>
      <c r="T43" s="46" t="e">
        <f t="shared" si="6"/>
        <v>#DIV/0!</v>
      </c>
      <c r="U43" s="8">
        <f t="shared" si="13"/>
        <v>0</v>
      </c>
      <c r="V43" s="8" t="e">
        <f t="shared" si="14"/>
        <v>#DIV/0!</v>
      </c>
    </row>
    <row r="44" spans="1:24" ht="21" customHeight="1" x14ac:dyDescent="0.25">
      <c r="A44" s="72" t="s">
        <v>90</v>
      </c>
      <c r="B44" s="13" t="s">
        <v>15</v>
      </c>
      <c r="C44" s="34">
        <f>C45+C47+C46</f>
        <v>41</v>
      </c>
      <c r="D44" s="46"/>
      <c r="E44" s="80">
        <v>3065.5</v>
      </c>
      <c r="F44" s="47">
        <f t="shared" si="0"/>
        <v>0.19462639414527236</v>
      </c>
      <c r="G44" s="48"/>
      <c r="H44" s="80">
        <v>3560</v>
      </c>
      <c r="I44" s="46">
        <v>3125</v>
      </c>
      <c r="J44" s="46">
        <f t="shared" si="9"/>
        <v>-435</v>
      </c>
      <c r="K44" s="46">
        <f t="shared" si="10"/>
        <v>87.780898876404493</v>
      </c>
      <c r="L44" s="46">
        <f t="shared" si="2"/>
        <v>0.16284926281395709</v>
      </c>
      <c r="M44" s="46">
        <v>3125</v>
      </c>
      <c r="N44" s="46">
        <f t="shared" si="3"/>
        <v>0</v>
      </c>
      <c r="O44" s="46">
        <f t="shared" si="35"/>
        <v>100</v>
      </c>
      <c r="P44" s="46">
        <f t="shared" si="4"/>
        <v>0.17513475428425843</v>
      </c>
      <c r="Q44" s="46">
        <v>3125</v>
      </c>
      <c r="R44" s="46">
        <f t="shared" si="5"/>
        <v>0</v>
      </c>
      <c r="S44" s="46">
        <f t="shared" si="34"/>
        <v>100</v>
      </c>
      <c r="T44" s="46">
        <f t="shared" si="6"/>
        <v>0.25812874255701262</v>
      </c>
      <c r="U44" s="46">
        <f t="shared" si="13"/>
        <v>59.5</v>
      </c>
      <c r="V44" s="46">
        <f t="shared" si="14"/>
        <v>101.94095579840156</v>
      </c>
    </row>
    <row r="45" spans="1:24" ht="41.25" hidden="1" customHeight="1" x14ac:dyDescent="0.25">
      <c r="A45" s="73" t="s">
        <v>107</v>
      </c>
      <c r="B45" s="5" t="s">
        <v>108</v>
      </c>
      <c r="C45" s="8">
        <v>0</v>
      </c>
      <c r="D45" s="8"/>
      <c r="E45" s="80"/>
      <c r="F45" s="47">
        <f t="shared" ref="F45" si="39">E45/$E$70*100</f>
        <v>0</v>
      </c>
      <c r="G45" s="48"/>
      <c r="H45" s="80"/>
      <c r="I45" s="46"/>
      <c r="J45" s="46">
        <f t="shared" ref="J45" si="40">I45-H45</f>
        <v>0</v>
      </c>
      <c r="K45" s="46" t="e">
        <f t="shared" ref="K45" si="41">I45/H45%</f>
        <v>#DIV/0!</v>
      </c>
      <c r="L45" s="46">
        <f t="shared" si="2"/>
        <v>0</v>
      </c>
      <c r="M45" s="46"/>
      <c r="N45" s="46">
        <f t="shared" si="3"/>
        <v>0</v>
      </c>
      <c r="O45" s="46" t="e">
        <f t="shared" si="35"/>
        <v>#DIV/0!</v>
      </c>
      <c r="P45" s="46">
        <f t="shared" si="4"/>
        <v>0</v>
      </c>
      <c r="Q45" s="46"/>
      <c r="R45" s="46">
        <f t="shared" si="5"/>
        <v>0</v>
      </c>
      <c r="S45" s="46" t="e">
        <f t="shared" si="34"/>
        <v>#DIV/0!</v>
      </c>
      <c r="T45" s="46">
        <f t="shared" si="6"/>
        <v>0</v>
      </c>
      <c r="U45" s="46">
        <f t="shared" ref="U45" si="42">I45-E45</f>
        <v>0</v>
      </c>
      <c r="V45" s="46" t="e">
        <f t="shared" ref="V45" si="43">I45/E45%</f>
        <v>#DIV/0!</v>
      </c>
    </row>
    <row r="46" spans="1:24" ht="51" hidden="1" customHeight="1" x14ac:dyDescent="0.25">
      <c r="A46" s="73" t="s">
        <v>91</v>
      </c>
      <c r="B46" s="5" t="s">
        <v>73</v>
      </c>
      <c r="C46" s="8">
        <v>0</v>
      </c>
      <c r="D46" s="8">
        <v>0</v>
      </c>
      <c r="E46" s="80"/>
      <c r="F46" s="47">
        <f t="shared" ref="F46:F70" si="44">E46/$E$70*100</f>
        <v>0</v>
      </c>
      <c r="G46" s="48">
        <v>0</v>
      </c>
      <c r="H46" s="80">
        <v>0</v>
      </c>
      <c r="I46" s="46"/>
      <c r="J46" s="46">
        <f t="shared" si="9"/>
        <v>0</v>
      </c>
      <c r="K46" s="46" t="e">
        <f t="shared" si="10"/>
        <v>#DIV/0!</v>
      </c>
      <c r="L46" s="46">
        <f t="shared" si="2"/>
        <v>0</v>
      </c>
      <c r="M46" s="46"/>
      <c r="N46" s="46">
        <f t="shared" si="3"/>
        <v>0</v>
      </c>
      <c r="O46" s="46" t="e">
        <f t="shared" si="35"/>
        <v>#DIV/0!</v>
      </c>
      <c r="P46" s="46">
        <f t="shared" si="4"/>
        <v>0</v>
      </c>
      <c r="Q46" s="46"/>
      <c r="R46" s="46">
        <f t="shared" si="5"/>
        <v>0</v>
      </c>
      <c r="S46" s="46" t="e">
        <f t="shared" si="34"/>
        <v>#DIV/0!</v>
      </c>
      <c r="T46" s="46">
        <f t="shared" si="6"/>
        <v>0</v>
      </c>
      <c r="U46" s="46">
        <f t="shared" si="13"/>
        <v>0</v>
      </c>
      <c r="V46" s="46" t="e">
        <f t="shared" si="14"/>
        <v>#DIV/0!</v>
      </c>
    </row>
    <row r="47" spans="1:24" ht="39.75" hidden="1" customHeight="1" x14ac:dyDescent="0.25">
      <c r="A47" s="73" t="s">
        <v>92</v>
      </c>
      <c r="B47" s="5" t="s">
        <v>16</v>
      </c>
      <c r="C47" s="8">
        <v>41</v>
      </c>
      <c r="D47" s="8"/>
      <c r="E47" s="80"/>
      <c r="F47" s="47">
        <f t="shared" si="44"/>
        <v>0</v>
      </c>
      <c r="G47" s="48"/>
      <c r="H47" s="80"/>
      <c r="I47" s="46"/>
      <c r="J47" s="46">
        <f t="shared" si="9"/>
        <v>0</v>
      </c>
      <c r="K47" s="46" t="e">
        <f t="shared" si="10"/>
        <v>#DIV/0!</v>
      </c>
      <c r="L47" s="46">
        <f t="shared" si="2"/>
        <v>0</v>
      </c>
      <c r="M47" s="46"/>
      <c r="N47" s="46">
        <f t="shared" si="3"/>
        <v>0</v>
      </c>
      <c r="O47" s="46" t="e">
        <f t="shared" si="35"/>
        <v>#DIV/0!</v>
      </c>
      <c r="P47" s="46">
        <f t="shared" si="4"/>
        <v>0</v>
      </c>
      <c r="Q47" s="46"/>
      <c r="R47" s="46">
        <f t="shared" si="5"/>
        <v>0</v>
      </c>
      <c r="S47" s="46" t="e">
        <f t="shared" si="34"/>
        <v>#DIV/0!</v>
      </c>
      <c r="T47" s="46">
        <f t="shared" si="6"/>
        <v>0</v>
      </c>
      <c r="U47" s="46">
        <f t="shared" si="13"/>
        <v>0</v>
      </c>
      <c r="V47" s="46" t="e">
        <f t="shared" si="14"/>
        <v>#DIV/0!</v>
      </c>
    </row>
    <row r="48" spans="1:24" ht="15.75" hidden="1" customHeight="1" x14ac:dyDescent="0.25">
      <c r="A48" s="73" t="s">
        <v>119</v>
      </c>
      <c r="B48" s="30" t="s">
        <v>120</v>
      </c>
      <c r="C48" s="34">
        <f>C50</f>
        <v>25</v>
      </c>
      <c r="D48" s="8">
        <f>D49</f>
        <v>0</v>
      </c>
      <c r="E48" s="80"/>
      <c r="F48" s="47">
        <f t="shared" si="44"/>
        <v>0</v>
      </c>
      <c r="G48" s="48">
        <f>G49</f>
        <v>0</v>
      </c>
      <c r="H48" s="80">
        <f>H49</f>
        <v>0</v>
      </c>
      <c r="I48" s="46"/>
      <c r="J48" s="46">
        <f t="shared" ref="J48:J49" si="45">I48-H48</f>
        <v>0</v>
      </c>
      <c r="K48" s="46" t="e">
        <f t="shared" ref="K48:K49" si="46">I48/H48%</f>
        <v>#DIV/0!</v>
      </c>
      <c r="L48" s="46">
        <f t="shared" si="2"/>
        <v>0</v>
      </c>
      <c r="M48" s="46"/>
      <c r="N48" s="46">
        <f t="shared" si="3"/>
        <v>0</v>
      </c>
      <c r="O48" s="46" t="e">
        <f t="shared" si="35"/>
        <v>#DIV/0!</v>
      </c>
      <c r="P48" s="46">
        <f t="shared" si="4"/>
        <v>0</v>
      </c>
      <c r="Q48" s="46"/>
      <c r="R48" s="46">
        <f t="shared" si="5"/>
        <v>0</v>
      </c>
      <c r="S48" s="46" t="e">
        <f t="shared" si="34"/>
        <v>#DIV/0!</v>
      </c>
      <c r="T48" s="46">
        <f t="shared" si="6"/>
        <v>0</v>
      </c>
      <c r="U48" s="46">
        <f t="shared" ref="U48:U49" si="47">I48-E48</f>
        <v>0</v>
      </c>
      <c r="V48" s="46" t="e">
        <f t="shared" ref="V48:V49" si="48">I48/E48%</f>
        <v>#DIV/0!</v>
      </c>
    </row>
    <row r="49" spans="1:22" ht="29.25" hidden="1" customHeight="1" x14ac:dyDescent="0.25">
      <c r="A49" s="73" t="s">
        <v>121</v>
      </c>
      <c r="B49" s="30" t="s">
        <v>122</v>
      </c>
      <c r="C49" s="8">
        <v>25</v>
      </c>
      <c r="D49" s="8">
        <v>0</v>
      </c>
      <c r="E49" s="80"/>
      <c r="F49" s="47">
        <f t="shared" si="44"/>
        <v>0</v>
      </c>
      <c r="G49" s="48">
        <v>0</v>
      </c>
      <c r="H49" s="80">
        <v>0</v>
      </c>
      <c r="I49" s="46"/>
      <c r="J49" s="46">
        <f t="shared" si="45"/>
        <v>0</v>
      </c>
      <c r="K49" s="46" t="e">
        <f t="shared" si="46"/>
        <v>#DIV/0!</v>
      </c>
      <c r="L49" s="46">
        <f t="shared" si="2"/>
        <v>0</v>
      </c>
      <c r="M49" s="46"/>
      <c r="N49" s="46">
        <f t="shared" si="3"/>
        <v>0</v>
      </c>
      <c r="O49" s="46" t="e">
        <f t="shared" si="35"/>
        <v>#DIV/0!</v>
      </c>
      <c r="P49" s="46">
        <f t="shared" si="4"/>
        <v>0</v>
      </c>
      <c r="Q49" s="46"/>
      <c r="R49" s="46">
        <f t="shared" si="5"/>
        <v>0</v>
      </c>
      <c r="S49" s="46" t="e">
        <f t="shared" si="34"/>
        <v>#DIV/0!</v>
      </c>
      <c r="T49" s="46">
        <f t="shared" si="6"/>
        <v>0</v>
      </c>
      <c r="U49" s="46">
        <f t="shared" si="47"/>
        <v>0</v>
      </c>
      <c r="V49" s="46" t="e">
        <f t="shared" si="48"/>
        <v>#DIV/0!</v>
      </c>
    </row>
    <row r="50" spans="1:22" ht="18.75" customHeight="1" x14ac:dyDescent="0.25">
      <c r="A50" s="72" t="s">
        <v>165</v>
      </c>
      <c r="B50" s="49" t="s">
        <v>164</v>
      </c>
      <c r="C50" s="34">
        <f>C51</f>
        <v>25</v>
      </c>
      <c r="D50" s="46"/>
      <c r="E50" s="80">
        <v>615.20000000000005</v>
      </c>
      <c r="F50" s="47">
        <f t="shared" si="44"/>
        <v>3.9058606321373861E-2</v>
      </c>
      <c r="G50" s="48"/>
      <c r="H50" s="80">
        <v>550.6</v>
      </c>
      <c r="I50" s="46">
        <v>500</v>
      </c>
      <c r="J50" s="46">
        <f>I50-H50</f>
        <v>-50.600000000000023</v>
      </c>
      <c r="K50" s="46">
        <f t="shared" si="10"/>
        <v>90.810025426807115</v>
      </c>
      <c r="L50" s="46">
        <f t="shared" si="2"/>
        <v>2.6055882050233133E-2</v>
      </c>
      <c r="M50" s="46">
        <v>500</v>
      </c>
      <c r="N50" s="46">
        <f t="shared" si="3"/>
        <v>0</v>
      </c>
      <c r="O50" s="46">
        <f t="shared" si="35"/>
        <v>100</v>
      </c>
      <c r="P50" s="46">
        <f t="shared" si="4"/>
        <v>2.802156068548135E-2</v>
      </c>
      <c r="Q50" s="46">
        <v>500</v>
      </c>
      <c r="R50" s="46">
        <f t="shared" si="5"/>
        <v>0</v>
      </c>
      <c r="S50" s="46">
        <f t="shared" si="34"/>
        <v>100</v>
      </c>
      <c r="T50" s="46">
        <f t="shared" si="6"/>
        <v>4.1300598809122013E-2</v>
      </c>
      <c r="U50" s="46">
        <f t="shared" si="13"/>
        <v>-115.20000000000005</v>
      </c>
      <c r="V50" s="46">
        <f t="shared" si="14"/>
        <v>81.274382314694407</v>
      </c>
    </row>
    <row r="51" spans="1:22" ht="20.25" hidden="1" customHeight="1" x14ac:dyDescent="0.25">
      <c r="A51" s="73" t="s">
        <v>93</v>
      </c>
      <c r="B51" s="30" t="s">
        <v>17</v>
      </c>
      <c r="C51" s="8">
        <v>25</v>
      </c>
      <c r="D51" s="8"/>
      <c r="E51" s="8"/>
      <c r="F51" s="9">
        <f t="shared" si="44"/>
        <v>0</v>
      </c>
      <c r="G51" s="36"/>
      <c r="H51" s="36"/>
      <c r="I51" s="8"/>
      <c r="J51" s="8">
        <f t="shared" si="9"/>
        <v>0</v>
      </c>
      <c r="K51" s="8" t="e">
        <f t="shared" si="10"/>
        <v>#DIV/0!</v>
      </c>
      <c r="L51" s="46">
        <f t="shared" si="2"/>
        <v>0</v>
      </c>
      <c r="M51" s="8">
        <f t="shared" si="20"/>
        <v>0</v>
      </c>
      <c r="N51" s="46">
        <f t="shared" si="3"/>
        <v>0</v>
      </c>
      <c r="O51" s="46" t="e">
        <f t="shared" si="35"/>
        <v>#DIV/0!</v>
      </c>
      <c r="P51" s="46">
        <f t="shared" si="4"/>
        <v>0</v>
      </c>
      <c r="Q51" s="8" t="e">
        <f t="shared" si="21"/>
        <v>#DIV/0!</v>
      </c>
      <c r="R51" s="46" t="e">
        <f t="shared" si="5"/>
        <v>#DIV/0!</v>
      </c>
      <c r="S51" s="46" t="e">
        <f t="shared" si="34"/>
        <v>#DIV/0!</v>
      </c>
      <c r="T51" s="46" t="e">
        <f t="shared" si="6"/>
        <v>#DIV/0!</v>
      </c>
      <c r="U51" s="8">
        <f t="shared" si="13"/>
        <v>0</v>
      </c>
      <c r="V51" s="8" t="e">
        <f t="shared" si="14"/>
        <v>#DIV/0!</v>
      </c>
    </row>
    <row r="52" spans="1:22" ht="24" customHeight="1" x14ac:dyDescent="0.25">
      <c r="A52" s="73" t="s">
        <v>94</v>
      </c>
      <c r="B52" s="13" t="s">
        <v>18</v>
      </c>
      <c r="C52" s="14">
        <f t="shared" ref="C52" si="49">C53+C60+C63+C56+C67</f>
        <v>3339.6</v>
      </c>
      <c r="D52" s="14">
        <f>D53+D60+D63+D56+D67+D68+D69</f>
        <v>0</v>
      </c>
      <c r="E52" s="14">
        <f>E53+E60+E63+E56+E67+E68+E69+E66</f>
        <v>1083462</v>
      </c>
      <c r="F52" s="15">
        <f t="shared" si="44"/>
        <v>68.788224515878355</v>
      </c>
      <c r="G52" s="51">
        <f>G53+G60+G63+G56+G67+G68+G69</f>
        <v>0</v>
      </c>
      <c r="H52" s="14">
        <f>H53+H60+H63+H56+H67+H68+H69+H66</f>
        <v>1681336.7</v>
      </c>
      <c r="I52" s="14">
        <f>I53+I60+I63+I56+I67+I68+I69</f>
        <v>1447497.1</v>
      </c>
      <c r="J52" s="14">
        <f t="shared" si="9"/>
        <v>-233839.59999999986</v>
      </c>
      <c r="K52" s="14">
        <f t="shared" si="10"/>
        <v>86.092042123389106</v>
      </c>
      <c r="L52" s="14">
        <f t="shared" si="2"/>
        <v>75.431627411309037</v>
      </c>
      <c r="M52" s="14">
        <f>M53+M60+M63+M56+M67+M68+M69</f>
        <v>1306014.5</v>
      </c>
      <c r="N52" s="14">
        <f t="shared" si="3"/>
        <v>-141482.60000000009</v>
      </c>
      <c r="O52" s="14">
        <f>M52/I52%</f>
        <v>90.225707533369146</v>
      </c>
      <c r="P52" s="14">
        <f t="shared" si="4"/>
        <v>73.193129135737166</v>
      </c>
      <c r="Q52" s="14">
        <f>Q53+Q60+Q63+Q56+Q67+Q68+Q69</f>
        <v>706500.4</v>
      </c>
      <c r="R52" s="14">
        <f t="shared" si="5"/>
        <v>-599514.1</v>
      </c>
      <c r="S52" s="14">
        <f t="shared" si="34"/>
        <v>54.09590781725624</v>
      </c>
      <c r="T52" s="14">
        <f t="shared" si="6"/>
        <v>58.357779157768455</v>
      </c>
      <c r="U52" s="14">
        <f t="shared" si="13"/>
        <v>364035.10000000009</v>
      </c>
      <c r="V52" s="14">
        <f t="shared" si="14"/>
        <v>133.59924944298922</v>
      </c>
    </row>
    <row r="53" spans="1:22" s="35" customFormat="1" ht="13.5" customHeight="1" x14ac:dyDescent="0.25">
      <c r="A53" s="73" t="s">
        <v>179</v>
      </c>
      <c r="B53" s="5" t="s">
        <v>111</v>
      </c>
      <c r="C53" s="8">
        <f>C54</f>
        <v>2660</v>
      </c>
      <c r="D53" s="8"/>
      <c r="E53" s="8">
        <v>172251.7</v>
      </c>
      <c r="F53" s="9">
        <f t="shared" si="44"/>
        <v>10.936136766071836</v>
      </c>
      <c r="G53" s="36"/>
      <c r="H53" s="62">
        <v>211579.5</v>
      </c>
      <c r="I53" s="8">
        <v>228342.6</v>
      </c>
      <c r="J53" s="8">
        <f t="shared" si="9"/>
        <v>16763.100000000006</v>
      </c>
      <c r="K53" s="8">
        <f t="shared" si="10"/>
        <v>107.92283751497664</v>
      </c>
      <c r="L53" s="8">
        <f t="shared" si="2"/>
        <v>11.899335705287129</v>
      </c>
      <c r="M53" s="8">
        <v>226822.5</v>
      </c>
      <c r="N53" s="8">
        <f t="shared" si="3"/>
        <v>-1520.1000000000058</v>
      </c>
      <c r="O53" s="8">
        <f>M53/I53%</f>
        <v>99.33428979086689</v>
      </c>
      <c r="P53" s="8">
        <f t="shared" si="4"/>
        <v>12.711840897165185</v>
      </c>
      <c r="Q53" s="8">
        <v>213257.5</v>
      </c>
      <c r="R53" s="8">
        <f t="shared" si="5"/>
        <v>-13565</v>
      </c>
      <c r="S53" s="8">
        <f t="shared" si="34"/>
        <v>94.019552733965995</v>
      </c>
      <c r="T53" s="8">
        <f t="shared" si="6"/>
        <v>17.615324901072675</v>
      </c>
      <c r="U53" s="8">
        <f t="shared" si="13"/>
        <v>56090.899999999994</v>
      </c>
      <c r="V53" s="8">
        <f t="shared" si="14"/>
        <v>132.56333609479617</v>
      </c>
    </row>
    <row r="54" spans="1:22" ht="25.5" hidden="1" customHeight="1" x14ac:dyDescent="0.25">
      <c r="A54" s="73" t="s">
        <v>95</v>
      </c>
      <c r="B54" s="5" t="s">
        <v>19</v>
      </c>
      <c r="C54" s="8">
        <v>2660</v>
      </c>
      <c r="D54" s="8"/>
      <c r="E54" s="8"/>
      <c r="F54" s="9">
        <f t="shared" si="44"/>
        <v>0</v>
      </c>
      <c r="G54" s="36"/>
      <c r="H54" s="62"/>
      <c r="I54" s="8"/>
      <c r="J54" s="8">
        <f t="shared" si="9"/>
        <v>0</v>
      </c>
      <c r="K54" s="8" t="e">
        <f t="shared" si="10"/>
        <v>#DIV/0!</v>
      </c>
      <c r="L54" s="8">
        <f t="shared" si="2"/>
        <v>0</v>
      </c>
      <c r="M54" s="8"/>
      <c r="N54" s="8">
        <f t="shared" si="3"/>
        <v>0</v>
      </c>
      <c r="O54" s="8" t="e">
        <f>M54/I54%</f>
        <v>#DIV/0!</v>
      </c>
      <c r="P54" s="8">
        <f t="shared" si="4"/>
        <v>0</v>
      </c>
      <c r="Q54" s="8"/>
      <c r="R54" s="8">
        <f t="shared" si="5"/>
        <v>0</v>
      </c>
      <c r="S54" s="8" t="e">
        <f t="shared" si="34"/>
        <v>#DIV/0!</v>
      </c>
      <c r="T54" s="8">
        <f t="shared" si="6"/>
        <v>0</v>
      </c>
      <c r="U54" s="8">
        <f t="shared" si="13"/>
        <v>0</v>
      </c>
      <c r="V54" s="8" t="e">
        <f t="shared" si="14"/>
        <v>#DIV/0!</v>
      </c>
    </row>
    <row r="55" spans="1:22" ht="24.75" hidden="1" customHeight="1" x14ac:dyDescent="0.25">
      <c r="A55" s="73" t="s">
        <v>113</v>
      </c>
      <c r="B55" s="5" t="s">
        <v>112</v>
      </c>
      <c r="C55" s="8">
        <v>0</v>
      </c>
      <c r="D55" s="36"/>
      <c r="E55" s="8"/>
      <c r="F55" s="9">
        <f t="shared" si="44"/>
        <v>0</v>
      </c>
      <c r="G55" s="36"/>
      <c r="H55" s="62"/>
      <c r="I55" s="8"/>
      <c r="J55" s="8">
        <f t="shared" si="9"/>
        <v>0</v>
      </c>
      <c r="K55" s="8" t="e">
        <f t="shared" si="10"/>
        <v>#DIV/0!</v>
      </c>
      <c r="L55" s="8">
        <f t="shared" si="2"/>
        <v>0</v>
      </c>
      <c r="M55" s="8"/>
      <c r="N55" s="8">
        <f t="shared" si="3"/>
        <v>0</v>
      </c>
      <c r="O55" s="8" t="e">
        <f>M55/I55%</f>
        <v>#DIV/0!</v>
      </c>
      <c r="P55" s="8">
        <f t="shared" si="4"/>
        <v>0</v>
      </c>
      <c r="Q55" s="8"/>
      <c r="R55" s="8">
        <f t="shared" si="5"/>
        <v>0</v>
      </c>
      <c r="S55" s="8" t="e">
        <f t="shared" si="34"/>
        <v>#DIV/0!</v>
      </c>
      <c r="T55" s="8">
        <f t="shared" si="6"/>
        <v>0</v>
      </c>
      <c r="U55" s="8">
        <f t="shared" si="13"/>
        <v>0</v>
      </c>
      <c r="V55" s="8" t="e">
        <f t="shared" si="14"/>
        <v>#DIV/0!</v>
      </c>
    </row>
    <row r="56" spans="1:22" s="35" customFormat="1" ht="27" customHeight="1" x14ac:dyDescent="0.25">
      <c r="A56" s="73" t="s">
        <v>178</v>
      </c>
      <c r="B56" s="5" t="s">
        <v>74</v>
      </c>
      <c r="C56" s="8">
        <f>SUM(C57:C59)</f>
        <v>379.2</v>
      </c>
      <c r="D56" s="8"/>
      <c r="E56" s="62">
        <v>461845.6</v>
      </c>
      <c r="F56" s="9">
        <f t="shared" si="44"/>
        <v>29.322245565114923</v>
      </c>
      <c r="G56" s="36"/>
      <c r="H56" s="62">
        <v>940838.5</v>
      </c>
      <c r="I56" s="8">
        <v>713488.9</v>
      </c>
      <c r="J56" s="8">
        <f t="shared" si="9"/>
        <v>-227349.59999999998</v>
      </c>
      <c r="K56" s="8">
        <f t="shared" si="10"/>
        <v>75.835427653098805</v>
      </c>
      <c r="L56" s="8">
        <f t="shared" si="2"/>
        <v>37.18116524510117</v>
      </c>
      <c r="M56" s="8">
        <v>579918.1</v>
      </c>
      <c r="N56" s="8">
        <f t="shared" si="3"/>
        <v>-133570.80000000005</v>
      </c>
      <c r="O56" s="8">
        <f t="shared" ref="O56:O69" si="50">M56/I56%</f>
        <v>81.279204203457127</v>
      </c>
      <c r="P56" s="8">
        <f t="shared" si="4"/>
        <v>32.500420463518083</v>
      </c>
      <c r="Q56" s="8">
        <v>52514</v>
      </c>
      <c r="R56" s="8">
        <f t="shared" si="5"/>
        <v>-527404.1</v>
      </c>
      <c r="S56" s="8">
        <f t="shared" si="34"/>
        <v>9.0554166183121385</v>
      </c>
      <c r="T56" s="8">
        <f t="shared" si="6"/>
        <v>4.3377192917244676</v>
      </c>
      <c r="U56" s="8">
        <f t="shared" si="13"/>
        <v>251643.30000000005</v>
      </c>
      <c r="V56" s="8">
        <f t="shared" si="14"/>
        <v>154.48645607969416</v>
      </c>
    </row>
    <row r="57" spans="1:22" ht="92.25" hidden="1" customHeight="1" x14ac:dyDescent="0.25">
      <c r="A57" s="73" t="s">
        <v>96</v>
      </c>
      <c r="B57" s="5" t="s">
        <v>20</v>
      </c>
      <c r="C57" s="8">
        <v>0</v>
      </c>
      <c r="D57" s="8"/>
      <c r="E57" s="62"/>
      <c r="F57" s="9">
        <f t="shared" si="44"/>
        <v>0</v>
      </c>
      <c r="G57" s="36"/>
      <c r="H57" s="62"/>
      <c r="I57" s="8"/>
      <c r="J57" s="8">
        <f t="shared" si="9"/>
        <v>0</v>
      </c>
      <c r="K57" s="8" t="e">
        <f t="shared" si="10"/>
        <v>#DIV/0!</v>
      </c>
      <c r="L57" s="8">
        <f t="shared" si="2"/>
        <v>0</v>
      </c>
      <c r="M57" s="8"/>
      <c r="N57" s="8">
        <f t="shared" si="3"/>
        <v>0</v>
      </c>
      <c r="O57" s="56" t="e">
        <f t="shared" si="50"/>
        <v>#DIV/0!</v>
      </c>
      <c r="P57" s="8">
        <f t="shared" si="4"/>
        <v>0</v>
      </c>
      <c r="Q57" s="8"/>
      <c r="R57" s="8">
        <f t="shared" si="5"/>
        <v>0</v>
      </c>
      <c r="S57" s="8" t="e">
        <f t="shared" si="34"/>
        <v>#DIV/0!</v>
      </c>
      <c r="T57" s="8">
        <f t="shared" si="6"/>
        <v>0</v>
      </c>
      <c r="U57" s="8">
        <f t="shared" si="13"/>
        <v>0</v>
      </c>
      <c r="V57" s="8" t="e">
        <f t="shared" si="14"/>
        <v>#DIV/0!</v>
      </c>
    </row>
    <row r="58" spans="1:22" ht="65.25" hidden="1" customHeight="1" x14ac:dyDescent="0.25">
      <c r="A58" s="73" t="s">
        <v>97</v>
      </c>
      <c r="B58" s="5" t="s">
        <v>67</v>
      </c>
      <c r="C58" s="8">
        <v>0</v>
      </c>
      <c r="D58" s="8"/>
      <c r="E58" s="62"/>
      <c r="F58" s="9">
        <f t="shared" si="44"/>
        <v>0</v>
      </c>
      <c r="G58" s="36"/>
      <c r="H58" s="62"/>
      <c r="I58" s="8"/>
      <c r="J58" s="8">
        <f t="shared" si="9"/>
        <v>0</v>
      </c>
      <c r="K58" s="8" t="e">
        <f t="shared" si="10"/>
        <v>#DIV/0!</v>
      </c>
      <c r="L58" s="8">
        <f t="shared" si="2"/>
        <v>0</v>
      </c>
      <c r="M58" s="8"/>
      <c r="N58" s="8">
        <f t="shared" si="3"/>
        <v>0</v>
      </c>
      <c r="O58" s="56" t="e">
        <f t="shared" si="50"/>
        <v>#DIV/0!</v>
      </c>
      <c r="P58" s="8">
        <f t="shared" si="4"/>
        <v>0</v>
      </c>
      <c r="Q58" s="8"/>
      <c r="R58" s="8">
        <f t="shared" si="5"/>
        <v>0</v>
      </c>
      <c r="S58" s="8" t="e">
        <f t="shared" si="34"/>
        <v>#DIV/0!</v>
      </c>
      <c r="T58" s="8">
        <f t="shared" si="6"/>
        <v>0</v>
      </c>
      <c r="U58" s="8">
        <f t="shared" si="13"/>
        <v>0</v>
      </c>
      <c r="V58" s="8" t="e">
        <f t="shared" si="14"/>
        <v>#DIV/0!</v>
      </c>
    </row>
    <row r="59" spans="1:22" ht="16.5" hidden="1" customHeight="1" x14ac:dyDescent="0.25">
      <c r="A59" s="73" t="s">
        <v>114</v>
      </c>
      <c r="B59" s="5" t="s">
        <v>21</v>
      </c>
      <c r="C59" s="8">
        <v>379.2</v>
      </c>
      <c r="D59" s="8"/>
      <c r="E59" s="62"/>
      <c r="F59" s="9">
        <f t="shared" si="44"/>
        <v>0</v>
      </c>
      <c r="G59" s="36"/>
      <c r="H59" s="62"/>
      <c r="I59" s="8"/>
      <c r="J59" s="8">
        <f t="shared" si="9"/>
        <v>0</v>
      </c>
      <c r="K59" s="8" t="e">
        <f t="shared" si="10"/>
        <v>#DIV/0!</v>
      </c>
      <c r="L59" s="8">
        <f t="shared" si="2"/>
        <v>0</v>
      </c>
      <c r="M59" s="8"/>
      <c r="N59" s="8">
        <f t="shared" si="3"/>
        <v>0</v>
      </c>
      <c r="O59" s="56" t="e">
        <f t="shared" si="50"/>
        <v>#DIV/0!</v>
      </c>
      <c r="P59" s="8">
        <f t="shared" si="4"/>
        <v>0</v>
      </c>
      <c r="Q59" s="8"/>
      <c r="R59" s="8">
        <f t="shared" si="5"/>
        <v>0</v>
      </c>
      <c r="S59" s="8" t="e">
        <f t="shared" si="34"/>
        <v>#DIV/0!</v>
      </c>
      <c r="T59" s="8">
        <f t="shared" si="6"/>
        <v>0</v>
      </c>
      <c r="U59" s="8">
        <f t="shared" si="13"/>
        <v>0</v>
      </c>
      <c r="V59" s="8" t="e">
        <f t="shared" si="14"/>
        <v>#DIV/0!</v>
      </c>
    </row>
    <row r="60" spans="1:22" s="35" customFormat="1" ht="14.25" customHeight="1" x14ac:dyDescent="0.25">
      <c r="A60" s="73" t="s">
        <v>180</v>
      </c>
      <c r="B60" s="5" t="s">
        <v>115</v>
      </c>
      <c r="C60" s="8">
        <f>C61+C62</f>
        <v>0.4</v>
      </c>
      <c r="D60" s="8"/>
      <c r="E60" s="62">
        <v>401450.2</v>
      </c>
      <c r="F60" s="9">
        <f t="shared" si="44"/>
        <v>25.48778497957867</v>
      </c>
      <c r="G60" s="36"/>
      <c r="H60" s="62">
        <v>455469.1</v>
      </c>
      <c r="I60" s="8">
        <v>443386.2</v>
      </c>
      <c r="J60" s="8">
        <f t="shared" si="9"/>
        <v>-12082.899999999965</v>
      </c>
      <c r="K60" s="8">
        <f t="shared" si="10"/>
        <v>97.347152638894727</v>
      </c>
      <c r="L60" s="8">
        <f t="shared" si="2"/>
        <v>23.105637059802156</v>
      </c>
      <c r="M60" s="8">
        <v>439216.3</v>
      </c>
      <c r="N60" s="8">
        <f>M60-I60</f>
        <v>-4169.9000000000233</v>
      </c>
      <c r="O60" s="56">
        <f t="shared" si="50"/>
        <v>99.059533201529504</v>
      </c>
      <c r="P60" s="8">
        <f t="shared" si="4"/>
        <v>24.615052409005163</v>
      </c>
      <c r="Q60" s="8">
        <v>440728.9</v>
      </c>
      <c r="R60" s="8">
        <f t="shared" si="5"/>
        <v>1512.6000000000349</v>
      </c>
      <c r="S60" s="8">
        <f t="shared" si="34"/>
        <v>100.34438612592476</v>
      </c>
      <c r="T60" s="8">
        <f t="shared" si="6"/>
        <v>36.404734964971311</v>
      </c>
      <c r="U60" s="8">
        <f t="shared" si="13"/>
        <v>41936</v>
      </c>
      <c r="V60" s="8">
        <f t="shared" si="14"/>
        <v>110.44612756451485</v>
      </c>
    </row>
    <row r="61" spans="1:22" ht="51.75" hidden="1" customHeight="1" x14ac:dyDescent="0.25">
      <c r="A61" s="73" t="s">
        <v>98</v>
      </c>
      <c r="B61" s="5" t="s">
        <v>22</v>
      </c>
      <c r="C61" s="8">
        <v>0</v>
      </c>
      <c r="D61" s="8"/>
      <c r="E61" s="62"/>
      <c r="F61" s="9">
        <f t="shared" si="44"/>
        <v>0</v>
      </c>
      <c r="G61" s="36"/>
      <c r="H61" s="62"/>
      <c r="I61" s="8"/>
      <c r="J61" s="8">
        <f t="shared" si="9"/>
        <v>0</v>
      </c>
      <c r="K61" s="8" t="e">
        <f t="shared" si="10"/>
        <v>#DIV/0!</v>
      </c>
      <c r="L61" s="8">
        <f t="shared" si="2"/>
        <v>0</v>
      </c>
      <c r="M61" s="8"/>
      <c r="N61" s="8">
        <f t="shared" si="3"/>
        <v>0</v>
      </c>
      <c r="O61" s="56" t="e">
        <f t="shared" si="50"/>
        <v>#DIV/0!</v>
      </c>
      <c r="P61" s="8">
        <f t="shared" si="4"/>
        <v>0</v>
      </c>
      <c r="Q61" s="8"/>
      <c r="R61" s="8">
        <f t="shared" si="5"/>
        <v>0</v>
      </c>
      <c r="S61" s="8" t="e">
        <f t="shared" si="34"/>
        <v>#DIV/0!</v>
      </c>
      <c r="T61" s="8">
        <f t="shared" si="6"/>
        <v>0</v>
      </c>
      <c r="U61" s="8">
        <f t="shared" si="13"/>
        <v>0</v>
      </c>
      <c r="V61" s="8" t="e">
        <f t="shared" si="14"/>
        <v>#DIV/0!</v>
      </c>
    </row>
    <row r="62" spans="1:22" ht="52.5" hidden="1" customHeight="1" x14ac:dyDescent="0.25">
      <c r="A62" s="73" t="s">
        <v>117</v>
      </c>
      <c r="B62" s="5" t="s">
        <v>116</v>
      </c>
      <c r="C62" s="8">
        <v>0.4</v>
      </c>
      <c r="D62" s="8"/>
      <c r="E62" s="62"/>
      <c r="F62" s="9">
        <f t="shared" si="44"/>
        <v>0</v>
      </c>
      <c r="G62" s="36"/>
      <c r="H62" s="62"/>
      <c r="I62" s="8"/>
      <c r="J62" s="8">
        <f t="shared" si="9"/>
        <v>0</v>
      </c>
      <c r="K62" s="8" t="e">
        <f t="shared" si="10"/>
        <v>#DIV/0!</v>
      </c>
      <c r="L62" s="8">
        <f t="shared" si="2"/>
        <v>0</v>
      </c>
      <c r="M62" s="8"/>
      <c r="N62" s="8">
        <f t="shared" si="3"/>
        <v>0</v>
      </c>
      <c r="O62" s="56" t="e">
        <f t="shared" si="50"/>
        <v>#DIV/0!</v>
      </c>
      <c r="P62" s="8">
        <f t="shared" si="4"/>
        <v>0</v>
      </c>
      <c r="Q62" s="8"/>
      <c r="R62" s="8">
        <f t="shared" si="5"/>
        <v>0</v>
      </c>
      <c r="S62" s="8" t="e">
        <f t="shared" si="34"/>
        <v>#DIV/0!</v>
      </c>
      <c r="T62" s="8">
        <f t="shared" si="6"/>
        <v>0</v>
      </c>
      <c r="U62" s="8">
        <f t="shared" si="13"/>
        <v>0</v>
      </c>
      <c r="V62" s="8" t="e">
        <f t="shared" si="14"/>
        <v>#DIV/0!</v>
      </c>
    </row>
    <row r="63" spans="1:22" s="35" customFormat="1" ht="13.5" customHeight="1" x14ac:dyDescent="0.25">
      <c r="A63" s="73" t="s">
        <v>181</v>
      </c>
      <c r="B63" s="5" t="s">
        <v>23</v>
      </c>
      <c r="C63" s="8">
        <f t="shared" ref="C63" si="51">C65+C64</f>
        <v>300</v>
      </c>
      <c r="D63" s="8"/>
      <c r="E63" s="62">
        <v>49231.3</v>
      </c>
      <c r="F63" s="9">
        <f t="shared" si="44"/>
        <v>3.1256598917253782</v>
      </c>
      <c r="G63" s="36"/>
      <c r="H63" s="62">
        <v>73424.600000000006</v>
      </c>
      <c r="I63" s="8">
        <v>62279.4</v>
      </c>
      <c r="J63" s="8">
        <f t="shared" si="9"/>
        <v>-11145.200000000004</v>
      </c>
      <c r="K63" s="8">
        <f t="shared" si="10"/>
        <v>84.820891090996739</v>
      </c>
      <c r="L63" s="8">
        <f t="shared" si="2"/>
        <v>3.2454894011185789</v>
      </c>
      <c r="M63" s="8">
        <v>60057.599999999999</v>
      </c>
      <c r="N63" s="8">
        <f t="shared" si="3"/>
        <v>-2221.8000000000029</v>
      </c>
      <c r="O63" s="56">
        <f t="shared" si="50"/>
        <v>96.432528251717258</v>
      </c>
      <c r="P63" s="8">
        <f t="shared" si="4"/>
        <v>3.3658153660487291</v>
      </c>
      <c r="Q63" s="8">
        <v>0</v>
      </c>
      <c r="R63" s="8">
        <f t="shared" si="5"/>
        <v>-60057.599999999999</v>
      </c>
      <c r="S63" s="8">
        <f t="shared" si="34"/>
        <v>0</v>
      </c>
      <c r="T63" s="8">
        <f t="shared" si="6"/>
        <v>0</v>
      </c>
      <c r="U63" s="8">
        <f t="shared" si="13"/>
        <v>13048.099999999999</v>
      </c>
      <c r="V63" s="8">
        <f t="shared" si="14"/>
        <v>126.50366738233602</v>
      </c>
    </row>
    <row r="64" spans="1:22" ht="53.25" hidden="1" customHeight="1" x14ac:dyDescent="0.25">
      <c r="A64" s="73" t="s">
        <v>118</v>
      </c>
      <c r="B64" s="5" t="s">
        <v>75</v>
      </c>
      <c r="C64" s="8">
        <v>300</v>
      </c>
      <c r="D64" s="36"/>
      <c r="E64" s="8"/>
      <c r="F64" s="9">
        <f t="shared" si="44"/>
        <v>0</v>
      </c>
      <c r="G64" s="36"/>
      <c r="H64" s="36"/>
      <c r="I64" s="8"/>
      <c r="J64" s="8">
        <f t="shared" si="9"/>
        <v>0</v>
      </c>
      <c r="K64" s="8" t="e">
        <f t="shared" si="10"/>
        <v>#DIV/0!</v>
      </c>
      <c r="L64" s="8">
        <f t="shared" si="2"/>
        <v>0</v>
      </c>
      <c r="M64" s="8"/>
      <c r="N64" s="8">
        <f t="shared" si="3"/>
        <v>0</v>
      </c>
      <c r="O64" s="56" t="e">
        <f t="shared" si="50"/>
        <v>#DIV/0!</v>
      </c>
      <c r="P64" s="8">
        <f t="shared" si="4"/>
        <v>0</v>
      </c>
      <c r="Q64" s="8"/>
      <c r="R64" s="8">
        <f t="shared" si="5"/>
        <v>0</v>
      </c>
      <c r="S64" s="8" t="e">
        <f t="shared" si="34"/>
        <v>#DIV/0!</v>
      </c>
      <c r="T64" s="8">
        <f t="shared" si="6"/>
        <v>0</v>
      </c>
      <c r="U64" s="8">
        <f t="shared" si="13"/>
        <v>0</v>
      </c>
      <c r="V64" s="8" t="e">
        <f t="shared" si="14"/>
        <v>#DIV/0!</v>
      </c>
    </row>
    <row r="65" spans="1:22" ht="12.75" hidden="1" customHeight="1" x14ac:dyDescent="0.25">
      <c r="A65" s="73" t="s">
        <v>99</v>
      </c>
      <c r="B65" s="5" t="s">
        <v>76</v>
      </c>
      <c r="C65" s="8">
        <v>0</v>
      </c>
      <c r="D65" s="8"/>
      <c r="E65" s="8"/>
      <c r="F65" s="9">
        <f t="shared" si="44"/>
        <v>0</v>
      </c>
      <c r="G65" s="36">
        <v>0</v>
      </c>
      <c r="H65" s="8"/>
      <c r="I65" s="8"/>
      <c r="J65" s="8">
        <f t="shared" si="9"/>
        <v>0</v>
      </c>
      <c r="K65" s="8" t="e">
        <f t="shared" si="10"/>
        <v>#DIV/0!</v>
      </c>
      <c r="L65" s="8">
        <f t="shared" si="2"/>
        <v>0</v>
      </c>
      <c r="M65" s="8"/>
      <c r="N65" s="8">
        <f t="shared" si="3"/>
        <v>0</v>
      </c>
      <c r="O65" s="56" t="e">
        <f t="shared" si="50"/>
        <v>#DIV/0!</v>
      </c>
      <c r="P65" s="8">
        <f t="shared" si="4"/>
        <v>0</v>
      </c>
      <c r="Q65" s="8"/>
      <c r="R65" s="8">
        <f t="shared" si="5"/>
        <v>0</v>
      </c>
      <c r="S65" s="8" t="e">
        <f t="shared" si="34"/>
        <v>#DIV/0!</v>
      </c>
      <c r="T65" s="8">
        <f t="shared" si="6"/>
        <v>0</v>
      </c>
      <c r="U65" s="8">
        <f t="shared" si="13"/>
        <v>0</v>
      </c>
      <c r="V65" s="8" t="e">
        <f t="shared" si="14"/>
        <v>#DIV/0!</v>
      </c>
    </row>
    <row r="66" spans="1:22" ht="28.5" customHeight="1" x14ac:dyDescent="0.25">
      <c r="A66" s="73" t="s">
        <v>187</v>
      </c>
      <c r="B66" s="5" t="s">
        <v>188</v>
      </c>
      <c r="C66" s="8"/>
      <c r="D66" s="8"/>
      <c r="E66" s="62">
        <v>0</v>
      </c>
      <c r="F66" s="9">
        <f t="shared" si="44"/>
        <v>0</v>
      </c>
      <c r="G66" s="36"/>
      <c r="H66" s="8">
        <v>0</v>
      </c>
      <c r="I66" s="8">
        <v>0</v>
      </c>
      <c r="J66" s="8">
        <f t="shared" si="9"/>
        <v>0</v>
      </c>
      <c r="K66" s="8">
        <v>0</v>
      </c>
      <c r="L66" s="8">
        <f t="shared" si="2"/>
        <v>0</v>
      </c>
      <c r="M66" s="8">
        <v>0</v>
      </c>
      <c r="N66" s="8">
        <f t="shared" si="3"/>
        <v>0</v>
      </c>
      <c r="O66" s="8">
        <v>0</v>
      </c>
      <c r="P66" s="8">
        <f t="shared" si="4"/>
        <v>0</v>
      </c>
      <c r="Q66" s="8">
        <v>0</v>
      </c>
      <c r="R66" s="8">
        <f t="shared" si="5"/>
        <v>0</v>
      </c>
      <c r="S66" s="8">
        <v>0</v>
      </c>
      <c r="T66" s="8">
        <f t="shared" si="6"/>
        <v>0</v>
      </c>
      <c r="U66" s="8">
        <f t="shared" si="13"/>
        <v>0</v>
      </c>
      <c r="V66" s="8">
        <v>0</v>
      </c>
    </row>
    <row r="67" spans="1:22" s="35" customFormat="1" ht="18" customHeight="1" x14ac:dyDescent="0.25">
      <c r="A67" s="73" t="s">
        <v>100</v>
      </c>
      <c r="B67" s="50" t="s">
        <v>77</v>
      </c>
      <c r="C67" s="8">
        <f t="shared" ref="C67" si="52">C68</f>
        <v>0</v>
      </c>
      <c r="D67" s="8"/>
      <c r="E67" s="62">
        <v>0</v>
      </c>
      <c r="F67" s="9">
        <f t="shared" si="44"/>
        <v>0</v>
      </c>
      <c r="G67" s="36">
        <v>0</v>
      </c>
      <c r="H67" s="8">
        <v>25</v>
      </c>
      <c r="I67" s="8">
        <v>0</v>
      </c>
      <c r="J67" s="8">
        <f t="shared" si="9"/>
        <v>-25</v>
      </c>
      <c r="K67" s="8">
        <f t="shared" si="10"/>
        <v>0</v>
      </c>
      <c r="L67" s="8">
        <f t="shared" si="2"/>
        <v>0</v>
      </c>
      <c r="M67" s="8">
        <v>0</v>
      </c>
      <c r="N67" s="8">
        <f t="shared" si="3"/>
        <v>0</v>
      </c>
      <c r="O67" s="56">
        <v>0</v>
      </c>
      <c r="P67" s="8">
        <f t="shared" si="4"/>
        <v>0</v>
      </c>
      <c r="Q67" s="8">
        <v>0</v>
      </c>
      <c r="R67" s="8">
        <f t="shared" si="5"/>
        <v>0</v>
      </c>
      <c r="S67" s="8">
        <v>0</v>
      </c>
      <c r="T67" s="8">
        <f t="shared" si="6"/>
        <v>0</v>
      </c>
      <c r="U67" s="8">
        <f t="shared" si="13"/>
        <v>0</v>
      </c>
      <c r="V67" s="8">
        <v>0</v>
      </c>
    </row>
    <row r="68" spans="1:22" ht="36.75" customHeight="1" x14ac:dyDescent="0.25">
      <c r="A68" s="76" t="s">
        <v>183</v>
      </c>
      <c r="B68" s="104" t="s">
        <v>238</v>
      </c>
      <c r="C68" s="8">
        <v>0</v>
      </c>
      <c r="D68" s="8"/>
      <c r="E68" s="62">
        <v>245.8</v>
      </c>
      <c r="F68" s="9">
        <f t="shared" si="44"/>
        <v>1.5605665529573626E-2</v>
      </c>
      <c r="G68" s="36">
        <v>0</v>
      </c>
      <c r="H68" s="8">
        <v>0</v>
      </c>
      <c r="I68" s="8">
        <v>0</v>
      </c>
      <c r="J68" s="8">
        <f t="shared" si="9"/>
        <v>0</v>
      </c>
      <c r="K68" s="8">
        <v>0</v>
      </c>
      <c r="L68" s="8">
        <f t="shared" si="2"/>
        <v>0</v>
      </c>
      <c r="M68" s="8">
        <v>0</v>
      </c>
      <c r="N68" s="8">
        <f t="shared" si="3"/>
        <v>0</v>
      </c>
      <c r="O68" s="8">
        <v>0</v>
      </c>
      <c r="P68" s="8">
        <f t="shared" si="4"/>
        <v>0</v>
      </c>
      <c r="Q68" s="8">
        <v>0</v>
      </c>
      <c r="R68" s="8">
        <f t="shared" si="5"/>
        <v>0</v>
      </c>
      <c r="S68" s="8">
        <v>0</v>
      </c>
      <c r="T68" s="8">
        <f t="shared" si="6"/>
        <v>0</v>
      </c>
      <c r="U68" s="8">
        <f t="shared" si="13"/>
        <v>-245.8</v>
      </c>
      <c r="V68" s="8">
        <f t="shared" si="14"/>
        <v>0</v>
      </c>
    </row>
    <row r="69" spans="1:22" ht="54" customHeight="1" x14ac:dyDescent="0.25">
      <c r="A69" s="73" t="s">
        <v>182</v>
      </c>
      <c r="B69" s="5" t="s">
        <v>184</v>
      </c>
      <c r="C69" s="8"/>
      <c r="D69" s="8"/>
      <c r="E69" s="62">
        <v>-1562.6</v>
      </c>
      <c r="F69" s="9">
        <f t="shared" si="44"/>
        <v>-9.9208352142033135E-2</v>
      </c>
      <c r="G69" s="36">
        <v>0</v>
      </c>
      <c r="H69" s="8">
        <v>0</v>
      </c>
      <c r="I69" s="8">
        <v>0</v>
      </c>
      <c r="J69" s="8">
        <f t="shared" si="9"/>
        <v>0</v>
      </c>
      <c r="K69" s="8">
        <v>0</v>
      </c>
      <c r="L69" s="8">
        <f t="shared" si="2"/>
        <v>0</v>
      </c>
      <c r="M69" s="8">
        <v>0</v>
      </c>
      <c r="N69" s="8">
        <f t="shared" si="3"/>
        <v>0</v>
      </c>
      <c r="O69" s="8">
        <v>0</v>
      </c>
      <c r="P69" s="8">
        <f t="shared" si="4"/>
        <v>0</v>
      </c>
      <c r="Q69" s="8">
        <v>0</v>
      </c>
      <c r="R69" s="8">
        <f t="shared" si="5"/>
        <v>0</v>
      </c>
      <c r="S69" s="8">
        <v>0</v>
      </c>
      <c r="T69" s="8">
        <f t="shared" si="6"/>
        <v>0</v>
      </c>
      <c r="U69" s="8">
        <f t="shared" si="13"/>
        <v>1562.6</v>
      </c>
      <c r="V69" s="8">
        <f t="shared" si="14"/>
        <v>0</v>
      </c>
    </row>
    <row r="70" spans="1:22" s="16" customFormat="1" ht="22.5" customHeight="1" x14ac:dyDescent="0.25">
      <c r="A70" s="12"/>
      <c r="B70" s="13" t="s">
        <v>24</v>
      </c>
      <c r="C70" s="14">
        <f>C52+C5</f>
        <v>46450.5</v>
      </c>
      <c r="D70" s="14">
        <f>D52+D5</f>
        <v>0</v>
      </c>
      <c r="E70" s="14">
        <f>E52+E5</f>
        <v>1575069</v>
      </c>
      <c r="F70" s="15">
        <f t="shared" si="44"/>
        <v>100</v>
      </c>
      <c r="G70" s="51">
        <f>G52+G5</f>
        <v>0</v>
      </c>
      <c r="H70" s="14">
        <f>H52+H5</f>
        <v>2229836.7000000002</v>
      </c>
      <c r="I70" s="55">
        <f>I52+I5</f>
        <v>1918952.5</v>
      </c>
      <c r="J70" s="14">
        <f t="shared" si="9"/>
        <v>-310884.20000000019</v>
      </c>
      <c r="K70" s="14">
        <f t="shared" si="10"/>
        <v>86.057983528569594</v>
      </c>
      <c r="L70" s="14">
        <f t="shared" ref="L70" si="53">I70/$I$70%</f>
        <v>99.999999999999986</v>
      </c>
      <c r="M70" s="55">
        <f>M52+M5</f>
        <v>1784340.3</v>
      </c>
      <c r="N70" s="14">
        <f t="shared" si="3"/>
        <v>-134612.19999999995</v>
      </c>
      <c r="O70" s="14">
        <f>M70/I70%</f>
        <v>92.985120788555207</v>
      </c>
      <c r="P70" s="14">
        <f t="shared" ref="P70" si="54">M70/$M$70%</f>
        <v>99.999999999999986</v>
      </c>
      <c r="Q70" s="55">
        <f>Q52+Q5</f>
        <v>1210636.2</v>
      </c>
      <c r="R70" s="14">
        <f t="shared" si="5"/>
        <v>-573704.10000000009</v>
      </c>
      <c r="S70" s="14">
        <f t="shared" si="34"/>
        <v>67.847831492681067</v>
      </c>
      <c r="T70" s="14">
        <f t="shared" ref="T70" si="55">Q70/$Q$70%</f>
        <v>100</v>
      </c>
      <c r="U70" s="14">
        <f t="shared" si="13"/>
        <v>343883.5</v>
      </c>
      <c r="V70" s="14">
        <f t="shared" si="14"/>
        <v>121.83291652619663</v>
      </c>
    </row>
    <row r="72" spans="1:22" x14ac:dyDescent="0.25">
      <c r="D72" s="7"/>
      <c r="E72" s="7"/>
      <c r="H72" s="7"/>
      <c r="I72" s="7"/>
    </row>
  </sheetData>
  <mergeCells count="7">
    <mergeCell ref="U3:V3"/>
    <mergeCell ref="K1:T1"/>
    <mergeCell ref="A3:A4"/>
    <mergeCell ref="B3:B4"/>
    <mergeCell ref="C3:F3"/>
    <mergeCell ref="I3:T3"/>
    <mergeCell ref="A2:T2"/>
  </mergeCells>
  <pageMargins left="0.35433070866141736" right="0" top="0.39370078740157483" bottom="0.15748031496062992" header="0.31496062992125984" footer="0.31496062992125984"/>
  <pageSetup paperSize="9" scale="8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4"/>
  <sheetViews>
    <sheetView workbookViewId="0">
      <pane ySplit="4" topLeftCell="A52" activePane="bottomLeft" state="frozen"/>
      <selection pane="bottomLeft" activeCell="P61" sqref="P61"/>
    </sheetView>
  </sheetViews>
  <sheetFormatPr defaultRowHeight="15" x14ac:dyDescent="0.25"/>
  <cols>
    <col min="1" max="1" width="31.7109375" style="1" customWidth="1"/>
    <col min="2" max="2" width="3.140625" style="1" customWidth="1"/>
    <col min="3" max="3" width="3.28515625" style="1" customWidth="1"/>
    <col min="4" max="4" width="9.28515625" style="1" hidden="1" customWidth="1"/>
    <col min="5" max="5" width="9.7109375" style="1" hidden="1" customWidth="1"/>
    <col min="6" max="6" width="9.85546875" style="1" customWidth="1"/>
    <col min="7" max="7" width="6" style="1" customWidth="1"/>
    <col min="8" max="8" width="0.28515625" style="1" hidden="1" customWidth="1"/>
    <col min="9" max="9" width="10.140625" style="1" customWidth="1"/>
    <col min="10" max="10" width="9.85546875" style="1" customWidth="1"/>
    <col min="11" max="11" width="10.140625" style="1" customWidth="1"/>
    <col min="12" max="12" width="7" style="1" customWidth="1"/>
    <col min="13" max="13" width="6.28515625" style="1" customWidth="1"/>
    <col min="14" max="14" width="10.28515625" style="1" customWidth="1"/>
    <col min="15" max="15" width="10.140625" style="1" customWidth="1"/>
    <col min="16" max="16" width="5.85546875" style="1" customWidth="1"/>
    <col min="17" max="17" width="6.42578125" style="1" customWidth="1"/>
    <col min="18" max="18" width="11.140625" style="1" customWidth="1"/>
    <col min="19" max="19" width="9.85546875" style="1" customWidth="1"/>
    <col min="20" max="21" width="5.85546875" style="1" customWidth="1"/>
    <col min="22" max="22" width="9.5703125" customWidth="1"/>
    <col min="23" max="23" width="7.140625" customWidth="1"/>
  </cols>
  <sheetData>
    <row r="1" spans="1:24" ht="16.5" customHeight="1" x14ac:dyDescent="0.25">
      <c r="A1" s="10"/>
      <c r="B1" s="10"/>
      <c r="C1" s="10"/>
      <c r="D1" s="10"/>
      <c r="E1" s="10"/>
      <c r="F1" s="10"/>
      <c r="G1" s="10"/>
      <c r="H1" s="10"/>
      <c r="I1" s="10"/>
      <c r="J1" s="10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3"/>
      <c r="V1" s="109" t="s">
        <v>240</v>
      </c>
      <c r="W1" s="109"/>
      <c r="X1" s="11"/>
    </row>
    <row r="2" spans="1:24" ht="27" customHeight="1" x14ac:dyDescent="0.25">
      <c r="A2" s="134" t="s">
        <v>225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21"/>
      <c r="T2" s="121"/>
      <c r="U2" s="121"/>
      <c r="V2" s="121"/>
      <c r="W2" s="10"/>
      <c r="X2" s="10"/>
    </row>
    <row r="3" spans="1:24" ht="30.75" customHeight="1" x14ac:dyDescent="0.25">
      <c r="A3" s="124" t="s">
        <v>25</v>
      </c>
      <c r="B3" s="126" t="s">
        <v>26</v>
      </c>
      <c r="C3" s="126" t="s">
        <v>27</v>
      </c>
      <c r="D3" s="128" t="s">
        <v>204</v>
      </c>
      <c r="E3" s="129"/>
      <c r="F3" s="129"/>
      <c r="G3" s="130"/>
      <c r="H3" s="60" t="s">
        <v>186</v>
      </c>
      <c r="I3" s="60" t="s">
        <v>213</v>
      </c>
      <c r="J3" s="131" t="s">
        <v>215</v>
      </c>
      <c r="K3" s="132"/>
      <c r="L3" s="132"/>
      <c r="M3" s="132"/>
      <c r="N3" s="132"/>
      <c r="O3" s="132"/>
      <c r="P3" s="132"/>
      <c r="Q3" s="132"/>
      <c r="R3" s="132"/>
      <c r="S3" s="132"/>
      <c r="T3" s="132"/>
      <c r="U3" s="133"/>
      <c r="V3" s="122" t="s">
        <v>226</v>
      </c>
      <c r="W3" s="122"/>
      <c r="X3" s="10"/>
    </row>
    <row r="4" spans="1:24" ht="136.5" customHeight="1" x14ac:dyDescent="0.25">
      <c r="A4" s="125"/>
      <c r="B4" s="127"/>
      <c r="C4" s="127"/>
      <c r="D4" s="17" t="s">
        <v>2</v>
      </c>
      <c r="E4" s="31" t="s">
        <v>3</v>
      </c>
      <c r="F4" s="17" t="s">
        <v>124</v>
      </c>
      <c r="G4" s="18" t="s">
        <v>70</v>
      </c>
      <c r="H4" s="17" t="s">
        <v>2</v>
      </c>
      <c r="I4" s="31" t="s">
        <v>227</v>
      </c>
      <c r="J4" s="31" t="s">
        <v>228</v>
      </c>
      <c r="K4" s="18" t="s">
        <v>229</v>
      </c>
      <c r="L4" s="18" t="s">
        <v>230</v>
      </c>
      <c r="M4" s="18" t="s">
        <v>70</v>
      </c>
      <c r="N4" s="18" t="s">
        <v>231</v>
      </c>
      <c r="O4" s="18" t="s">
        <v>232</v>
      </c>
      <c r="P4" s="18" t="s">
        <v>205</v>
      </c>
      <c r="Q4" s="18" t="s">
        <v>70</v>
      </c>
      <c r="R4" s="18" t="s">
        <v>233</v>
      </c>
      <c r="S4" s="18" t="s">
        <v>234</v>
      </c>
      <c r="T4" s="18" t="s">
        <v>235</v>
      </c>
      <c r="U4" s="18" t="s">
        <v>70</v>
      </c>
      <c r="V4" s="18" t="s">
        <v>79</v>
      </c>
      <c r="W4" s="18" t="s">
        <v>78</v>
      </c>
      <c r="X4" s="10"/>
    </row>
    <row r="5" spans="1:24" s="40" customFormat="1" ht="21" customHeight="1" x14ac:dyDescent="0.25">
      <c r="A5" s="42" t="s">
        <v>28</v>
      </c>
      <c r="B5" s="44" t="s">
        <v>29</v>
      </c>
      <c r="C5" s="44" t="s">
        <v>30</v>
      </c>
      <c r="D5" s="39">
        <f t="shared" ref="D5" si="0">D8+D9+D12+D13+D10</f>
        <v>9311.2999999999993</v>
      </c>
      <c r="E5" s="27">
        <f>E8+E9+E10+E12+E13+E6+E7</f>
        <v>0</v>
      </c>
      <c r="F5" s="70">
        <f>F8+F9+F10+F12+F13+F6+F7+F11</f>
        <v>129038.39999999999</v>
      </c>
      <c r="G5" s="84">
        <f t="shared" ref="G5:G40" si="1">F5/$F$60%</f>
        <v>8.5004800024453004</v>
      </c>
      <c r="H5" s="70">
        <f>H8+H9+H10+H12+H13+H6+H7</f>
        <v>0</v>
      </c>
      <c r="I5" s="70">
        <f>I8+I9+I10+I12+I13+I6+I7+I11</f>
        <v>169421.19999999998</v>
      </c>
      <c r="J5" s="70">
        <f>J8+J9+J12+J13+J10+J7+J6</f>
        <v>168878.3</v>
      </c>
      <c r="K5" s="85">
        <f t="shared" ref="K5:K38" si="2">J5-I5</f>
        <v>-542.89999999999418</v>
      </c>
      <c r="L5" s="86">
        <f t="shared" ref="L5:L36" si="3">J5/I5%</f>
        <v>99.679556041392701</v>
      </c>
      <c r="M5" s="86">
        <f>J5/J60%</f>
        <v>8.8005461312877724</v>
      </c>
      <c r="N5" s="70">
        <f>N8+N9+N10+N12+N13+N6+N7</f>
        <v>174625.3</v>
      </c>
      <c r="O5" s="85">
        <f t="shared" ref="O5:O36" si="4">N5-J5</f>
        <v>5747</v>
      </c>
      <c r="P5" s="68">
        <f t="shared" ref="P5:P36" si="5">N5/J5%</f>
        <v>103.40304230916583</v>
      </c>
      <c r="Q5" s="68">
        <f>N5/N62%</f>
        <v>9.7865468823407706</v>
      </c>
      <c r="R5" s="70">
        <f>R8+R9+R10+R12+R13+R6+R7</f>
        <v>171705.5</v>
      </c>
      <c r="S5" s="87">
        <f>R5-N5</f>
        <v>-2919.7999999999884</v>
      </c>
      <c r="T5" s="70">
        <f>R5/N5%</f>
        <v>98.32796278660652</v>
      </c>
      <c r="U5" s="86">
        <f>R5/R62%</f>
        <v>14.183079937639398</v>
      </c>
      <c r="V5" s="88">
        <f t="shared" ref="V5:V36" si="6">J5-F5</f>
        <v>39839.899999999994</v>
      </c>
      <c r="W5" s="68">
        <f t="shared" ref="W5:W36" si="7">J5/F5%</f>
        <v>130.87445287604308</v>
      </c>
    </row>
    <row r="6" spans="1:24" s="40" customFormat="1" ht="39" customHeight="1" x14ac:dyDescent="0.25">
      <c r="A6" s="41" t="s">
        <v>130</v>
      </c>
      <c r="B6" s="20" t="s">
        <v>29</v>
      </c>
      <c r="C6" s="20" t="s">
        <v>39</v>
      </c>
      <c r="D6" s="21"/>
      <c r="E6" s="21"/>
      <c r="F6" s="89">
        <v>2928.2</v>
      </c>
      <c r="G6" s="90">
        <f t="shared" si="1"/>
        <v>0.19289688606771571</v>
      </c>
      <c r="H6" s="71"/>
      <c r="I6" s="89">
        <v>3071.3</v>
      </c>
      <c r="J6" s="71">
        <v>3071.3</v>
      </c>
      <c r="K6" s="91">
        <f t="shared" si="2"/>
        <v>0</v>
      </c>
      <c r="L6" s="92">
        <f t="shared" si="3"/>
        <v>100</v>
      </c>
      <c r="M6" s="92">
        <f>J6/J60%</f>
        <v>0.16005086108176209</v>
      </c>
      <c r="N6" s="92">
        <v>3071.3</v>
      </c>
      <c r="O6" s="91">
        <f t="shared" si="4"/>
        <v>0</v>
      </c>
      <c r="P6" s="69">
        <f t="shared" si="5"/>
        <v>100</v>
      </c>
      <c r="Q6" s="69">
        <f>N6/N62%</f>
        <v>0.17212523866663773</v>
      </c>
      <c r="R6" s="92">
        <v>3071.3</v>
      </c>
      <c r="S6" s="71">
        <f t="shared" ref="S6:S60" si="8">R6-N6</f>
        <v>0</v>
      </c>
      <c r="T6" s="71">
        <f t="shared" ref="T6:T60" si="9">R6/N6%</f>
        <v>100</v>
      </c>
      <c r="U6" s="92">
        <f>R6/R62%</f>
        <v>0.25369305824491289</v>
      </c>
      <c r="V6" s="91">
        <f t="shared" si="6"/>
        <v>143.10000000000036</v>
      </c>
      <c r="W6" s="69">
        <f t="shared" si="7"/>
        <v>104.8869612731371</v>
      </c>
    </row>
    <row r="7" spans="1:24" s="22" customFormat="1" ht="68.25" customHeight="1" x14ac:dyDescent="0.25">
      <c r="A7" s="41" t="s">
        <v>123</v>
      </c>
      <c r="B7" s="20" t="s">
        <v>29</v>
      </c>
      <c r="C7" s="20" t="s">
        <v>41</v>
      </c>
      <c r="D7" s="21"/>
      <c r="E7" s="37"/>
      <c r="F7" s="89">
        <v>3437.3</v>
      </c>
      <c r="G7" s="90">
        <f t="shared" si="1"/>
        <v>0.22643414605578832</v>
      </c>
      <c r="H7" s="71"/>
      <c r="I7" s="89">
        <v>3788.5</v>
      </c>
      <c r="J7" s="71">
        <v>4487.7</v>
      </c>
      <c r="K7" s="91">
        <f t="shared" si="2"/>
        <v>699.19999999999982</v>
      </c>
      <c r="L7" s="92">
        <f t="shared" si="3"/>
        <v>118.45585324006863</v>
      </c>
      <c r="M7" s="92">
        <f>J7/J60%</f>
        <v>0.2338619637536625</v>
      </c>
      <c r="N7" s="92">
        <v>4487.7</v>
      </c>
      <c r="O7" s="91">
        <f t="shared" si="4"/>
        <v>0</v>
      </c>
      <c r="P7" s="69">
        <f t="shared" si="5"/>
        <v>100</v>
      </c>
      <c r="Q7" s="69">
        <f>N7/N62%</f>
        <v>0.25150471577646927</v>
      </c>
      <c r="R7" s="92">
        <v>4487.7</v>
      </c>
      <c r="S7" s="71">
        <f t="shared" si="8"/>
        <v>0</v>
      </c>
      <c r="T7" s="71">
        <f t="shared" si="9"/>
        <v>100</v>
      </c>
      <c r="U7" s="92">
        <f>R7/R62%</f>
        <v>0.37068939455139366</v>
      </c>
      <c r="V7" s="93">
        <f t="shared" si="6"/>
        <v>1050.3999999999996</v>
      </c>
      <c r="W7" s="69">
        <f t="shared" si="7"/>
        <v>130.55886887964388</v>
      </c>
    </row>
    <row r="8" spans="1:24" s="22" customFormat="1" ht="51" customHeight="1" x14ac:dyDescent="0.25">
      <c r="A8" s="41" t="s">
        <v>236</v>
      </c>
      <c r="B8" s="20" t="s">
        <v>29</v>
      </c>
      <c r="C8" s="20" t="s">
        <v>31</v>
      </c>
      <c r="D8" s="21">
        <v>7713.6</v>
      </c>
      <c r="E8" s="37"/>
      <c r="F8" s="89">
        <v>51505.8</v>
      </c>
      <c r="G8" s="90">
        <f t="shared" si="1"/>
        <v>3.3929746719577056</v>
      </c>
      <c r="H8" s="71"/>
      <c r="I8" s="89">
        <v>58409.5</v>
      </c>
      <c r="J8" s="71">
        <v>65087.6</v>
      </c>
      <c r="K8" s="91">
        <f t="shared" si="2"/>
        <v>6678.0999999999985</v>
      </c>
      <c r="L8" s="92">
        <f t="shared" si="3"/>
        <v>111.43324288001095</v>
      </c>
      <c r="M8" s="92">
        <f>J8/J60%</f>
        <v>3.3918296570655087</v>
      </c>
      <c r="N8" s="92">
        <v>65070.5</v>
      </c>
      <c r="O8" s="91">
        <f t="shared" si="4"/>
        <v>-17.099999999998545</v>
      </c>
      <c r="P8" s="69">
        <f t="shared" si="5"/>
        <v>99.973727714649186</v>
      </c>
      <c r="Q8" s="69">
        <f>N8/N62%</f>
        <v>3.6467539291692281</v>
      </c>
      <c r="R8" s="92">
        <v>64583</v>
      </c>
      <c r="S8" s="94">
        <f t="shared" si="8"/>
        <v>-487.5</v>
      </c>
      <c r="T8" s="71">
        <f t="shared" si="9"/>
        <v>99.250812580201469</v>
      </c>
      <c r="U8" s="92">
        <f>R8/R62%</f>
        <v>5.3346331457790539</v>
      </c>
      <c r="V8" s="93">
        <f t="shared" si="6"/>
        <v>13581.799999999996</v>
      </c>
      <c r="W8" s="69">
        <f t="shared" si="7"/>
        <v>126.36945742032935</v>
      </c>
    </row>
    <row r="9" spans="1:24" s="22" customFormat="1" ht="17.25" customHeight="1" x14ac:dyDescent="0.25">
      <c r="A9" s="41" t="s">
        <v>131</v>
      </c>
      <c r="B9" s="20" t="s">
        <v>29</v>
      </c>
      <c r="C9" s="20" t="s">
        <v>54</v>
      </c>
      <c r="D9" s="21">
        <v>47.7</v>
      </c>
      <c r="E9" s="21"/>
      <c r="F9" s="89">
        <v>1.4</v>
      </c>
      <c r="G9" s="90">
        <f t="shared" si="1"/>
        <v>9.2225818077591013E-5</v>
      </c>
      <c r="H9" s="71"/>
      <c r="I9" s="89">
        <v>5.4</v>
      </c>
      <c r="J9" s="71">
        <v>5.4</v>
      </c>
      <c r="K9" s="91">
        <f t="shared" si="2"/>
        <v>0</v>
      </c>
      <c r="L9" s="92">
        <f t="shared" si="3"/>
        <v>100</v>
      </c>
      <c r="M9" s="92">
        <f>J9/J60%</f>
        <v>2.814035261425179E-4</v>
      </c>
      <c r="N9" s="92">
        <v>35.700000000000003</v>
      </c>
      <c r="O9" s="91">
        <f t="shared" si="4"/>
        <v>30.300000000000004</v>
      </c>
      <c r="P9" s="69">
        <f t="shared" si="5"/>
        <v>661.11111111111109</v>
      </c>
      <c r="Q9" s="69">
        <f>N9/N62%</f>
        <v>2.0007394329433683E-3</v>
      </c>
      <c r="R9" s="92">
        <v>5.3</v>
      </c>
      <c r="S9" s="94">
        <f t="shared" si="8"/>
        <v>-30.400000000000002</v>
      </c>
      <c r="T9" s="71">
        <f t="shared" si="9"/>
        <v>14.845938375350137</v>
      </c>
      <c r="U9" s="92">
        <f>R9/R62%</f>
        <v>4.3778634737669329E-4</v>
      </c>
      <c r="V9" s="91">
        <f t="shared" si="6"/>
        <v>4</v>
      </c>
      <c r="W9" s="69">
        <f t="shared" si="7"/>
        <v>385.71428571428578</v>
      </c>
    </row>
    <row r="10" spans="1:24" s="22" customFormat="1" ht="50.25" customHeight="1" x14ac:dyDescent="0.25">
      <c r="A10" s="41" t="s">
        <v>32</v>
      </c>
      <c r="B10" s="20" t="s">
        <v>29</v>
      </c>
      <c r="C10" s="20" t="s">
        <v>33</v>
      </c>
      <c r="D10" s="21">
        <v>0</v>
      </c>
      <c r="E10" s="38"/>
      <c r="F10" s="89">
        <v>11677.8</v>
      </c>
      <c r="G10" s="90">
        <f t="shared" si="1"/>
        <v>0.76928189881892317</v>
      </c>
      <c r="H10" s="71"/>
      <c r="I10" s="89">
        <v>13216</v>
      </c>
      <c r="J10" s="71">
        <v>14529</v>
      </c>
      <c r="K10" s="91">
        <f t="shared" si="2"/>
        <v>1313</v>
      </c>
      <c r="L10" s="92">
        <f t="shared" si="3"/>
        <v>109.93492736077482</v>
      </c>
      <c r="M10" s="92">
        <f>J10/J60%</f>
        <v>0.75713182061567452</v>
      </c>
      <c r="N10" s="92">
        <v>14529</v>
      </c>
      <c r="O10" s="91">
        <f t="shared" si="4"/>
        <v>0</v>
      </c>
      <c r="P10" s="69">
        <f t="shared" si="5"/>
        <v>100</v>
      </c>
      <c r="Q10" s="69">
        <f>N10/N62%</f>
        <v>0.81425051039871699</v>
      </c>
      <c r="R10" s="92">
        <v>14105.6</v>
      </c>
      <c r="S10" s="94">
        <f t="shared" si="8"/>
        <v>-423.39999999999964</v>
      </c>
      <c r="T10" s="71">
        <f t="shared" si="9"/>
        <v>97.085828343313381</v>
      </c>
      <c r="U10" s="92">
        <f>R10/R62%</f>
        <v>1.165139453123903</v>
      </c>
      <c r="V10" s="93">
        <f t="shared" si="6"/>
        <v>2851.2000000000007</v>
      </c>
      <c r="W10" s="69">
        <f t="shared" si="7"/>
        <v>124.41555772491395</v>
      </c>
    </row>
    <row r="11" spans="1:24" s="22" customFormat="1" ht="18" hidden="1" customHeight="1" x14ac:dyDescent="0.25">
      <c r="A11" s="41" t="s">
        <v>196</v>
      </c>
      <c r="B11" s="20" t="s">
        <v>29</v>
      </c>
      <c r="C11" s="20" t="s">
        <v>59</v>
      </c>
      <c r="D11" s="21"/>
      <c r="E11" s="38"/>
      <c r="F11" s="89"/>
      <c r="G11" s="90">
        <f t="shared" si="1"/>
        <v>0</v>
      </c>
      <c r="H11" s="71"/>
      <c r="I11" s="89"/>
      <c r="J11" s="71"/>
      <c r="K11" s="91">
        <f t="shared" si="2"/>
        <v>0</v>
      </c>
      <c r="L11" s="92" t="e">
        <f t="shared" si="3"/>
        <v>#DIV/0!</v>
      </c>
      <c r="M11" s="92" t="e">
        <f>J11/J61%</f>
        <v>#DIV/0!</v>
      </c>
      <c r="N11" s="92"/>
      <c r="O11" s="91">
        <f t="shared" si="4"/>
        <v>0</v>
      </c>
      <c r="P11" s="69" t="e">
        <f t="shared" si="5"/>
        <v>#DIV/0!</v>
      </c>
      <c r="Q11" s="69" t="e">
        <f>N11/N68%</f>
        <v>#DIV/0!</v>
      </c>
      <c r="R11" s="92"/>
      <c r="S11" s="71">
        <f t="shared" si="8"/>
        <v>0</v>
      </c>
      <c r="T11" s="71" t="e">
        <f t="shared" si="9"/>
        <v>#DIV/0!</v>
      </c>
      <c r="U11" s="92" t="e">
        <f>R11/R65%</f>
        <v>#DIV/0!</v>
      </c>
      <c r="V11" s="93">
        <f t="shared" si="6"/>
        <v>0</v>
      </c>
      <c r="W11" s="69" t="e">
        <f t="shared" si="7"/>
        <v>#DIV/0!</v>
      </c>
    </row>
    <row r="12" spans="1:24" s="22" customFormat="1" ht="16.5" customHeight="1" x14ac:dyDescent="0.25">
      <c r="A12" s="41" t="s">
        <v>34</v>
      </c>
      <c r="B12" s="20" t="s">
        <v>29</v>
      </c>
      <c r="C12" s="20" t="s">
        <v>35</v>
      </c>
      <c r="D12" s="21">
        <v>1000</v>
      </c>
      <c r="E12" s="38"/>
      <c r="F12" s="89">
        <v>0</v>
      </c>
      <c r="G12" s="90">
        <f t="shared" si="1"/>
        <v>0</v>
      </c>
      <c r="H12" s="71"/>
      <c r="I12" s="89">
        <v>10641.9</v>
      </c>
      <c r="J12" s="71">
        <v>4700</v>
      </c>
      <c r="K12" s="91">
        <f t="shared" si="2"/>
        <v>-5941.9</v>
      </c>
      <c r="L12" s="92">
        <f t="shared" si="3"/>
        <v>44.165045715520726</v>
      </c>
      <c r="M12" s="92">
        <f>J12/J60%</f>
        <v>0.24492529127219151</v>
      </c>
      <c r="N12" s="92">
        <v>6700</v>
      </c>
      <c r="O12" s="91">
        <f t="shared" si="4"/>
        <v>2000</v>
      </c>
      <c r="P12" s="69">
        <f t="shared" si="5"/>
        <v>142.55319148936169</v>
      </c>
      <c r="Q12" s="69">
        <f>N12/N62%</f>
        <v>0.37548891318545008</v>
      </c>
      <c r="R12" s="92">
        <v>10700</v>
      </c>
      <c r="S12" s="94">
        <f t="shared" si="8"/>
        <v>4000</v>
      </c>
      <c r="T12" s="71">
        <f t="shared" si="9"/>
        <v>159.70149253731344</v>
      </c>
      <c r="U12" s="92">
        <f>R12/R62%</f>
        <v>0.88383281451521101</v>
      </c>
      <c r="V12" s="93">
        <f t="shared" si="6"/>
        <v>4700</v>
      </c>
      <c r="W12" s="69">
        <v>0</v>
      </c>
    </row>
    <row r="13" spans="1:24" s="22" customFormat="1" ht="24" customHeight="1" x14ac:dyDescent="0.25">
      <c r="A13" s="41" t="s">
        <v>36</v>
      </c>
      <c r="B13" s="20" t="s">
        <v>29</v>
      </c>
      <c r="C13" s="20" t="s">
        <v>37</v>
      </c>
      <c r="D13" s="21">
        <v>550</v>
      </c>
      <c r="E13" s="38"/>
      <c r="F13" s="89">
        <v>59487.9</v>
      </c>
      <c r="G13" s="90">
        <f t="shared" si="1"/>
        <v>3.918800173727091</v>
      </c>
      <c r="H13" s="71"/>
      <c r="I13" s="89">
        <v>80288.600000000006</v>
      </c>
      <c r="J13" s="71">
        <v>76997.3</v>
      </c>
      <c r="K13" s="91">
        <f t="shared" si="2"/>
        <v>-3291.3000000000029</v>
      </c>
      <c r="L13" s="92">
        <f t="shared" si="3"/>
        <v>95.90066335693983</v>
      </c>
      <c r="M13" s="92">
        <f>J13/J60%</f>
        <v>4.0124651339728326</v>
      </c>
      <c r="N13" s="92">
        <v>80731.100000000006</v>
      </c>
      <c r="O13" s="91">
        <f t="shared" si="4"/>
        <v>3733.8000000000029</v>
      </c>
      <c r="P13" s="69">
        <f t="shared" si="5"/>
        <v>104.84926094811117</v>
      </c>
      <c r="Q13" s="69">
        <f>N13/N62%</f>
        <v>4.5244228357113272</v>
      </c>
      <c r="R13" s="92">
        <v>74752.600000000006</v>
      </c>
      <c r="S13" s="94">
        <f t="shared" si="8"/>
        <v>-5978.5</v>
      </c>
      <c r="T13" s="71">
        <f t="shared" si="9"/>
        <v>92.594551542094692</v>
      </c>
      <c r="U13" s="92">
        <f>R13/R62%</f>
        <v>6.1746542850775485</v>
      </c>
      <c r="V13" s="93">
        <f t="shared" si="6"/>
        <v>17509.400000000001</v>
      </c>
      <c r="W13" s="69">
        <f t="shared" si="7"/>
        <v>129.43354867124239</v>
      </c>
    </row>
    <row r="14" spans="1:24" s="22" customFormat="1" ht="18" hidden="1" customHeight="1" x14ac:dyDescent="0.25">
      <c r="A14" s="23" t="s">
        <v>38</v>
      </c>
      <c r="B14" s="24" t="s">
        <v>39</v>
      </c>
      <c r="C14" s="24" t="s">
        <v>30</v>
      </c>
      <c r="D14" s="25">
        <f>D15</f>
        <v>0</v>
      </c>
      <c r="E14" s="25">
        <f>E15</f>
        <v>0</v>
      </c>
      <c r="F14" s="89">
        <f>F15</f>
        <v>0</v>
      </c>
      <c r="G14" s="95">
        <f t="shared" si="1"/>
        <v>0</v>
      </c>
      <c r="H14" s="89"/>
      <c r="I14" s="89">
        <f>I15</f>
        <v>0</v>
      </c>
      <c r="J14" s="89">
        <f>J15</f>
        <v>0</v>
      </c>
      <c r="K14" s="85">
        <f t="shared" si="2"/>
        <v>0</v>
      </c>
      <c r="L14" s="92" t="e">
        <f t="shared" si="3"/>
        <v>#DIV/0!</v>
      </c>
      <c r="M14" s="86" t="e">
        <f>J14/J61%</f>
        <v>#DIV/0!</v>
      </c>
      <c r="N14" s="92">
        <f>I14-H14</f>
        <v>0</v>
      </c>
      <c r="O14" s="91">
        <f t="shared" si="4"/>
        <v>0</v>
      </c>
      <c r="P14" s="69" t="e">
        <f t="shared" si="5"/>
        <v>#DIV/0!</v>
      </c>
      <c r="Q14" s="68" t="e">
        <f>N14/N71%</f>
        <v>#DIV/0!</v>
      </c>
      <c r="R14" s="92" t="e">
        <f>I14/H14%</f>
        <v>#DIV/0!</v>
      </c>
      <c r="S14" s="70" t="e">
        <f t="shared" si="8"/>
        <v>#DIV/0!</v>
      </c>
      <c r="T14" s="70" t="e">
        <f t="shared" si="9"/>
        <v>#DIV/0!</v>
      </c>
      <c r="U14" s="86" t="e">
        <f>R14/R68%</f>
        <v>#DIV/0!</v>
      </c>
      <c r="V14" s="93">
        <f t="shared" si="6"/>
        <v>0</v>
      </c>
      <c r="W14" s="69" t="e">
        <f t="shared" si="7"/>
        <v>#DIV/0!</v>
      </c>
    </row>
    <row r="15" spans="1:24" s="22" customFormat="1" ht="18.75" hidden="1" customHeight="1" x14ac:dyDescent="0.25">
      <c r="A15" s="23" t="s">
        <v>40</v>
      </c>
      <c r="B15" s="24" t="s">
        <v>39</v>
      </c>
      <c r="C15" s="24" t="s">
        <v>41</v>
      </c>
      <c r="D15" s="25">
        <v>0</v>
      </c>
      <c r="E15" s="25">
        <v>0</v>
      </c>
      <c r="F15" s="89">
        <v>0</v>
      </c>
      <c r="G15" s="95">
        <f t="shared" si="1"/>
        <v>0</v>
      </c>
      <c r="H15" s="89"/>
      <c r="I15" s="89">
        <v>0</v>
      </c>
      <c r="J15" s="89">
        <v>0</v>
      </c>
      <c r="K15" s="85">
        <f t="shared" si="2"/>
        <v>0</v>
      </c>
      <c r="L15" s="92" t="e">
        <f t="shared" si="3"/>
        <v>#DIV/0!</v>
      </c>
      <c r="M15" s="86" t="e">
        <f>J15/J62%</f>
        <v>#DIV/0!</v>
      </c>
      <c r="N15" s="92">
        <f>I15-H15</f>
        <v>0</v>
      </c>
      <c r="O15" s="91">
        <f t="shared" si="4"/>
        <v>0</v>
      </c>
      <c r="P15" s="69" t="e">
        <f t="shared" si="5"/>
        <v>#DIV/0!</v>
      </c>
      <c r="Q15" s="68" t="e">
        <f>N15/N72%</f>
        <v>#DIV/0!</v>
      </c>
      <c r="R15" s="92" t="e">
        <f>I15/H15%</f>
        <v>#DIV/0!</v>
      </c>
      <c r="S15" s="70" t="e">
        <f t="shared" si="8"/>
        <v>#DIV/0!</v>
      </c>
      <c r="T15" s="70" t="e">
        <f t="shared" si="9"/>
        <v>#DIV/0!</v>
      </c>
      <c r="U15" s="86" t="e">
        <f>R15/R69%</f>
        <v>#DIV/0!</v>
      </c>
      <c r="V15" s="93">
        <f t="shared" si="6"/>
        <v>0</v>
      </c>
      <c r="W15" s="69" t="e">
        <f t="shared" si="7"/>
        <v>#DIV/0!</v>
      </c>
    </row>
    <row r="16" spans="1:24" s="40" customFormat="1" ht="43.5" customHeight="1" x14ac:dyDescent="0.25">
      <c r="A16" s="42" t="s">
        <v>42</v>
      </c>
      <c r="B16" s="44" t="s">
        <v>41</v>
      </c>
      <c r="C16" s="44" t="s">
        <v>30</v>
      </c>
      <c r="D16" s="43">
        <f>D17+D18+D19</f>
        <v>1407.9</v>
      </c>
      <c r="E16" s="27">
        <f>E17+E18+E19</f>
        <v>0</v>
      </c>
      <c r="F16" s="70">
        <f>F17+F18+F19</f>
        <v>10864.800000000001</v>
      </c>
      <c r="G16" s="84">
        <f t="shared" si="1"/>
        <v>0.71572504874957932</v>
      </c>
      <c r="H16" s="70">
        <f>H17+H18+H19</f>
        <v>0</v>
      </c>
      <c r="I16" s="70">
        <f>I17+I18+I19</f>
        <v>8974.7999999999993</v>
      </c>
      <c r="J16" s="70">
        <f>J17+J18+J19</f>
        <v>8656.5</v>
      </c>
      <c r="K16" s="85">
        <f t="shared" si="2"/>
        <v>-318.29999999999927</v>
      </c>
      <c r="L16" s="86">
        <f t="shared" si="3"/>
        <v>96.453402861345111</v>
      </c>
      <c r="M16" s="86">
        <f>J16/J60%</f>
        <v>0.45110548593568633</v>
      </c>
      <c r="N16" s="70">
        <f>N17+N18+N19</f>
        <v>9641.5</v>
      </c>
      <c r="O16" s="85">
        <f t="shared" si="4"/>
        <v>985</v>
      </c>
      <c r="P16" s="68">
        <f t="shared" si="5"/>
        <v>111.37873274418068</v>
      </c>
      <c r="Q16" s="68">
        <f>N16/N62%</f>
        <v>0.54033975469813689</v>
      </c>
      <c r="R16" s="96">
        <f>R17+R19+R18</f>
        <v>9876.5</v>
      </c>
      <c r="S16" s="70">
        <f t="shared" si="8"/>
        <v>235</v>
      </c>
      <c r="T16" s="70">
        <f t="shared" si="9"/>
        <v>102.43738007571436</v>
      </c>
      <c r="U16" s="86">
        <f>R16/R62%</f>
        <v>0.81581072827658707</v>
      </c>
      <c r="V16" s="85">
        <f t="shared" si="6"/>
        <v>-2208.3000000000011</v>
      </c>
      <c r="W16" s="68">
        <f t="shared" si="7"/>
        <v>79.674729401369547</v>
      </c>
    </row>
    <row r="17" spans="1:23" s="22" customFormat="1" ht="13.5" customHeight="1" x14ac:dyDescent="0.25">
      <c r="A17" s="64" t="s">
        <v>189</v>
      </c>
      <c r="B17" s="65" t="s">
        <v>41</v>
      </c>
      <c r="C17" s="65" t="s">
        <v>43</v>
      </c>
      <c r="D17" s="21">
        <v>259.7</v>
      </c>
      <c r="E17" s="38"/>
      <c r="F17" s="89">
        <v>10752.1</v>
      </c>
      <c r="G17" s="90">
        <f t="shared" si="1"/>
        <v>0.7083008703943332</v>
      </c>
      <c r="H17" s="71"/>
      <c r="I17" s="89">
        <v>8773.7999999999993</v>
      </c>
      <c r="J17" s="71">
        <v>8495.5</v>
      </c>
      <c r="K17" s="91">
        <f t="shared" si="2"/>
        <v>-278.29999999999927</v>
      </c>
      <c r="L17" s="92">
        <f t="shared" si="3"/>
        <v>96.828056258405709</v>
      </c>
      <c r="M17" s="92">
        <f>J17/J60%</f>
        <v>0.44271549191551124</v>
      </c>
      <c r="N17" s="92">
        <v>7495.5</v>
      </c>
      <c r="O17" s="91">
        <f t="shared" si="4"/>
        <v>-1000</v>
      </c>
      <c r="P17" s="69">
        <f t="shared" si="5"/>
        <v>88.229062444823725</v>
      </c>
      <c r="Q17" s="69">
        <f>N17/N62%</f>
        <v>0.42007121623605087</v>
      </c>
      <c r="R17" s="92">
        <v>7333.5</v>
      </c>
      <c r="S17" s="94">
        <f t="shared" si="8"/>
        <v>-162</v>
      </c>
      <c r="T17" s="71">
        <f t="shared" si="9"/>
        <v>97.838703221933159</v>
      </c>
      <c r="U17" s="92">
        <f>R17/R62%</f>
        <v>0.60575588273339254</v>
      </c>
      <c r="V17" s="91">
        <f t="shared" si="6"/>
        <v>-2256.6000000000004</v>
      </c>
      <c r="W17" s="69">
        <f t="shared" si="7"/>
        <v>79.01247198221742</v>
      </c>
    </row>
    <row r="18" spans="1:23" s="22" customFormat="1" ht="52.5" customHeight="1" x14ac:dyDescent="0.25">
      <c r="A18" s="41" t="s">
        <v>237</v>
      </c>
      <c r="B18" s="20" t="s">
        <v>41</v>
      </c>
      <c r="C18" s="20" t="s">
        <v>44</v>
      </c>
      <c r="D18" s="21">
        <v>749</v>
      </c>
      <c r="E18" s="38"/>
      <c r="F18" s="89">
        <v>0</v>
      </c>
      <c r="G18" s="90">
        <f t="shared" si="1"/>
        <v>0</v>
      </c>
      <c r="H18" s="71"/>
      <c r="I18" s="89">
        <v>0</v>
      </c>
      <c r="J18" s="71">
        <v>0</v>
      </c>
      <c r="K18" s="85">
        <f t="shared" si="2"/>
        <v>0</v>
      </c>
      <c r="L18" s="92">
        <v>0</v>
      </c>
      <c r="M18" s="92">
        <v>0</v>
      </c>
      <c r="N18" s="92">
        <v>1985</v>
      </c>
      <c r="O18" s="91">
        <f t="shared" si="4"/>
        <v>1985</v>
      </c>
      <c r="P18" s="69">
        <v>0</v>
      </c>
      <c r="Q18" s="69">
        <v>0</v>
      </c>
      <c r="R18" s="92">
        <v>2382</v>
      </c>
      <c r="S18" s="71">
        <f t="shared" si="8"/>
        <v>397</v>
      </c>
      <c r="T18" s="71">
        <f t="shared" si="9"/>
        <v>119.99999999999999</v>
      </c>
      <c r="U18" s="92">
        <v>0</v>
      </c>
      <c r="V18" s="93">
        <f t="shared" si="6"/>
        <v>0</v>
      </c>
      <c r="W18" s="69">
        <v>0</v>
      </c>
    </row>
    <row r="19" spans="1:23" s="22" customFormat="1" ht="40.5" customHeight="1" x14ac:dyDescent="0.25">
      <c r="A19" s="41" t="s">
        <v>45</v>
      </c>
      <c r="B19" s="20" t="s">
        <v>41</v>
      </c>
      <c r="C19" s="20" t="s">
        <v>46</v>
      </c>
      <c r="D19" s="21">
        <v>399.2</v>
      </c>
      <c r="E19" s="21"/>
      <c r="F19" s="89">
        <v>112.7</v>
      </c>
      <c r="G19" s="90">
        <f t="shared" si="1"/>
        <v>7.4241783552460774E-3</v>
      </c>
      <c r="H19" s="71"/>
      <c r="I19" s="89">
        <v>201</v>
      </c>
      <c r="J19" s="71">
        <v>161</v>
      </c>
      <c r="K19" s="91">
        <f t="shared" si="2"/>
        <v>-40</v>
      </c>
      <c r="L19" s="92">
        <f t="shared" si="3"/>
        <v>80.099502487562191</v>
      </c>
      <c r="M19" s="92">
        <f>J19/J60%</f>
        <v>8.3899940201750713E-3</v>
      </c>
      <c r="N19" s="92">
        <v>161</v>
      </c>
      <c r="O19" s="91">
        <f t="shared" si="4"/>
        <v>0</v>
      </c>
      <c r="P19" s="69">
        <f t="shared" si="5"/>
        <v>100</v>
      </c>
      <c r="Q19" s="69">
        <f>N19/N62%</f>
        <v>9.0229425407249934E-3</v>
      </c>
      <c r="R19" s="92">
        <v>161</v>
      </c>
      <c r="S19" s="71">
        <f t="shared" si="8"/>
        <v>0</v>
      </c>
      <c r="T19" s="71">
        <f t="shared" si="9"/>
        <v>100</v>
      </c>
      <c r="U19" s="92">
        <f>R19/R62%</f>
        <v>1.3298792816537288E-2</v>
      </c>
      <c r="V19" s="91">
        <f t="shared" si="6"/>
        <v>48.3</v>
      </c>
      <c r="W19" s="69">
        <f t="shared" si="7"/>
        <v>142.85714285714286</v>
      </c>
    </row>
    <row r="20" spans="1:23" s="40" customFormat="1" ht="14.25" customHeight="1" x14ac:dyDescent="0.25">
      <c r="A20" s="42" t="s">
        <v>47</v>
      </c>
      <c r="B20" s="44" t="s">
        <v>31</v>
      </c>
      <c r="C20" s="44" t="s">
        <v>30</v>
      </c>
      <c r="D20" s="43">
        <f>D24+D23+D25</f>
        <v>10988.9</v>
      </c>
      <c r="E20" s="27">
        <f>E24+E23+E25+E21+E22</f>
        <v>0</v>
      </c>
      <c r="F20" s="70">
        <f>F24+F23+F25+F21+F22</f>
        <v>164161.5</v>
      </c>
      <c r="G20" s="84">
        <f t="shared" si="1"/>
        <v>10.81423473881747</v>
      </c>
      <c r="H20" s="70">
        <f>H24+H23+H25+H21+H22</f>
        <v>0</v>
      </c>
      <c r="I20" s="70">
        <f>I24+I23+I25+I21+I22</f>
        <v>103231</v>
      </c>
      <c r="J20" s="70">
        <f>J24+J23+J25+J21+J22</f>
        <v>59288</v>
      </c>
      <c r="K20" s="85">
        <f t="shared" si="2"/>
        <v>-43943</v>
      </c>
      <c r="L20" s="86">
        <f t="shared" si="3"/>
        <v>57.432360434365648</v>
      </c>
      <c r="M20" s="86">
        <f>J20/J60%</f>
        <v>3.0896022699884447</v>
      </c>
      <c r="N20" s="70">
        <f>N24+N23+N25+N21+N22</f>
        <v>58676.6</v>
      </c>
      <c r="O20" s="85">
        <f t="shared" si="4"/>
        <v>-611.40000000000146</v>
      </c>
      <c r="P20" s="68">
        <f t="shared" si="5"/>
        <v>98.968762650114698</v>
      </c>
      <c r="Q20" s="68">
        <f>N20/N62%</f>
        <v>3.2884198154354296</v>
      </c>
      <c r="R20" s="70">
        <f>R24+R23+R25+R21+R22</f>
        <v>57141.599999999999</v>
      </c>
      <c r="S20" s="87">
        <f t="shared" si="8"/>
        <v>-1535</v>
      </c>
      <c r="T20" s="70">
        <f t="shared" si="9"/>
        <v>97.383965669449154</v>
      </c>
      <c r="U20" s="86">
        <f>R20/R62%</f>
        <v>4.7199645938226524</v>
      </c>
      <c r="V20" s="85">
        <f t="shared" si="6"/>
        <v>-104873.5</v>
      </c>
      <c r="W20" s="68">
        <f t="shared" si="7"/>
        <v>36.115654401306031</v>
      </c>
    </row>
    <row r="21" spans="1:23" s="40" customFormat="1" ht="14.25" customHeight="1" x14ac:dyDescent="0.25">
      <c r="A21" s="41" t="s">
        <v>132</v>
      </c>
      <c r="B21" s="20" t="s">
        <v>31</v>
      </c>
      <c r="C21" s="20" t="s">
        <v>29</v>
      </c>
      <c r="D21" s="21"/>
      <c r="E21" s="21"/>
      <c r="F21" s="89">
        <v>337.6</v>
      </c>
      <c r="G21" s="90">
        <f t="shared" si="1"/>
        <v>2.2239597273567665E-2</v>
      </c>
      <c r="H21" s="71"/>
      <c r="I21" s="89">
        <v>496</v>
      </c>
      <c r="J21" s="71">
        <v>600</v>
      </c>
      <c r="K21" s="91">
        <f t="shared" si="2"/>
        <v>104</v>
      </c>
      <c r="L21" s="92">
        <f t="shared" si="3"/>
        <v>120.96774193548387</v>
      </c>
      <c r="M21" s="92">
        <f>J21/J60%</f>
        <v>3.1267058460279766E-2</v>
      </c>
      <c r="N21" s="92">
        <v>600</v>
      </c>
      <c r="O21" s="91">
        <f t="shared" si="4"/>
        <v>0</v>
      </c>
      <c r="P21" s="69">
        <f t="shared" si="5"/>
        <v>100</v>
      </c>
      <c r="Q21" s="69">
        <f>N21/N62%</f>
        <v>3.3625872822577618E-2</v>
      </c>
      <c r="R21" s="92">
        <v>600</v>
      </c>
      <c r="S21" s="71">
        <f t="shared" si="8"/>
        <v>0</v>
      </c>
      <c r="T21" s="71">
        <f t="shared" si="9"/>
        <v>100</v>
      </c>
      <c r="U21" s="92">
        <f>R21/R62%</f>
        <v>4.9560718570946412E-2</v>
      </c>
      <c r="V21" s="91">
        <f t="shared" si="6"/>
        <v>262.39999999999998</v>
      </c>
      <c r="W21" s="69">
        <f t="shared" si="7"/>
        <v>177.7251184834123</v>
      </c>
    </row>
    <row r="22" spans="1:23" s="40" customFormat="1" ht="14.25" customHeight="1" x14ac:dyDescent="0.25">
      <c r="A22" s="41" t="s">
        <v>133</v>
      </c>
      <c r="B22" s="20" t="s">
        <v>31</v>
      </c>
      <c r="C22" s="20" t="s">
        <v>54</v>
      </c>
      <c r="D22" s="21"/>
      <c r="E22" s="21"/>
      <c r="F22" s="89">
        <v>4593.3999999999996</v>
      </c>
      <c r="G22" s="90">
        <f t="shared" si="1"/>
        <v>0.30259290911257614</v>
      </c>
      <c r="H22" s="71"/>
      <c r="I22" s="89">
        <v>4612.5</v>
      </c>
      <c r="J22" s="71">
        <v>5368</v>
      </c>
      <c r="K22" s="91">
        <f t="shared" si="2"/>
        <v>755.5</v>
      </c>
      <c r="L22" s="92">
        <f t="shared" si="3"/>
        <v>116.37940379403794</v>
      </c>
      <c r="M22" s="92">
        <f>J22/J60%</f>
        <v>0.27973594969130294</v>
      </c>
      <c r="N22" s="92">
        <v>5368</v>
      </c>
      <c r="O22" s="91">
        <f t="shared" si="4"/>
        <v>0</v>
      </c>
      <c r="P22" s="69">
        <f t="shared" si="5"/>
        <v>100</v>
      </c>
      <c r="Q22" s="69">
        <f>N22/N62%</f>
        <v>0.30083947551932777</v>
      </c>
      <c r="R22" s="92">
        <v>5368</v>
      </c>
      <c r="S22" s="71">
        <f t="shared" si="8"/>
        <v>0</v>
      </c>
      <c r="T22" s="71">
        <f t="shared" si="9"/>
        <v>100</v>
      </c>
      <c r="U22" s="92">
        <f>R22/R62%</f>
        <v>0.44340322881473393</v>
      </c>
      <c r="V22" s="91">
        <f t="shared" si="6"/>
        <v>774.60000000000036</v>
      </c>
      <c r="W22" s="69">
        <f t="shared" si="7"/>
        <v>116.86332564113729</v>
      </c>
    </row>
    <row r="23" spans="1:23" s="22" customFormat="1" ht="14.25" customHeight="1" x14ac:dyDescent="0.25">
      <c r="A23" s="41" t="s">
        <v>48</v>
      </c>
      <c r="B23" s="20" t="s">
        <v>31</v>
      </c>
      <c r="C23" s="20" t="s">
        <v>49</v>
      </c>
      <c r="D23" s="21">
        <v>180</v>
      </c>
      <c r="E23" s="38"/>
      <c r="F23" s="89">
        <v>24291</v>
      </c>
      <c r="G23" s="90">
        <f t="shared" si="1"/>
        <v>1.6001838192305453</v>
      </c>
      <c r="H23" s="71"/>
      <c r="I23" s="89">
        <v>23373.7</v>
      </c>
      <c r="J23" s="71">
        <v>8060.6</v>
      </c>
      <c r="K23" s="91">
        <f t="shared" si="2"/>
        <v>-15313.1</v>
      </c>
      <c r="L23" s="92">
        <f t="shared" si="3"/>
        <v>34.485768192455623</v>
      </c>
      <c r="M23" s="92">
        <f>J23/J60%</f>
        <v>0.4200520857082185</v>
      </c>
      <c r="N23" s="92">
        <v>7215.2</v>
      </c>
      <c r="O23" s="91">
        <f t="shared" si="4"/>
        <v>-845.40000000000055</v>
      </c>
      <c r="P23" s="69">
        <f t="shared" si="5"/>
        <v>89.511947001463895</v>
      </c>
      <c r="Q23" s="69">
        <f>N23/N62%</f>
        <v>0.40436232931577004</v>
      </c>
      <c r="R23" s="92">
        <v>5885.2</v>
      </c>
      <c r="S23" s="94">
        <f t="shared" si="8"/>
        <v>-1330</v>
      </c>
      <c r="T23" s="71">
        <f t="shared" si="9"/>
        <v>81.566692537975385</v>
      </c>
      <c r="U23" s="92">
        <f>R23/R62%</f>
        <v>0.48612456822288969</v>
      </c>
      <c r="V23" s="91">
        <f t="shared" si="6"/>
        <v>-16230.4</v>
      </c>
      <c r="W23" s="69">
        <f t="shared" si="7"/>
        <v>33.183483594747031</v>
      </c>
    </row>
    <row r="24" spans="1:23" s="22" customFormat="1" ht="26.25" customHeight="1" x14ac:dyDescent="0.25">
      <c r="A24" s="41" t="s">
        <v>50</v>
      </c>
      <c r="B24" s="20" t="s">
        <v>31</v>
      </c>
      <c r="C24" s="20" t="s">
        <v>43</v>
      </c>
      <c r="D24" s="21">
        <v>9908.9</v>
      </c>
      <c r="E24" s="38"/>
      <c r="F24" s="89">
        <v>115767.6</v>
      </c>
      <c r="G24" s="90">
        <f t="shared" si="1"/>
        <v>7.6262582977709474</v>
      </c>
      <c r="H24" s="71"/>
      <c r="I24" s="89">
        <v>69113.7</v>
      </c>
      <c r="J24" s="71">
        <v>39539.300000000003</v>
      </c>
      <c r="K24" s="91">
        <f t="shared" si="2"/>
        <v>-29574.399999999994</v>
      </c>
      <c r="L24" s="92">
        <f t="shared" si="3"/>
        <v>57.209062747327962</v>
      </c>
      <c r="M24" s="92">
        <f>J24/J60%</f>
        <v>2.0604626742975665</v>
      </c>
      <c r="N24" s="92">
        <v>40470.300000000003</v>
      </c>
      <c r="O24" s="91">
        <f t="shared" si="4"/>
        <v>931</v>
      </c>
      <c r="P24" s="69">
        <f t="shared" si="5"/>
        <v>102.35461932811153</v>
      </c>
      <c r="Q24" s="69">
        <f>N24/N62%</f>
        <v>2.2680819348192718</v>
      </c>
      <c r="R24" s="92">
        <v>40780.300000000003</v>
      </c>
      <c r="S24" s="71">
        <f t="shared" si="8"/>
        <v>310</v>
      </c>
      <c r="T24" s="71">
        <f t="shared" si="9"/>
        <v>100.76599382757232</v>
      </c>
      <c r="U24" s="92">
        <f>R24/R62%</f>
        <v>3.3685016192312767</v>
      </c>
      <c r="V24" s="91">
        <f t="shared" si="6"/>
        <v>-76228.3</v>
      </c>
      <c r="W24" s="69">
        <f t="shared" si="7"/>
        <v>34.154029279349317</v>
      </c>
    </row>
    <row r="25" spans="1:23" s="22" customFormat="1" ht="25.5" customHeight="1" x14ac:dyDescent="0.25">
      <c r="A25" s="41" t="s">
        <v>51</v>
      </c>
      <c r="B25" s="20" t="s">
        <v>31</v>
      </c>
      <c r="C25" s="20" t="s">
        <v>52</v>
      </c>
      <c r="D25" s="21">
        <v>900</v>
      </c>
      <c r="E25" s="38"/>
      <c r="F25" s="89">
        <v>19171.900000000001</v>
      </c>
      <c r="G25" s="90">
        <f t="shared" si="1"/>
        <v>1.262960115429834</v>
      </c>
      <c r="H25" s="71"/>
      <c r="I25" s="89">
        <v>5635.1</v>
      </c>
      <c r="J25" s="71">
        <v>5720.1</v>
      </c>
      <c r="K25" s="91">
        <f t="shared" si="2"/>
        <v>85</v>
      </c>
      <c r="L25" s="92">
        <f t="shared" si="3"/>
        <v>101.50840269028056</v>
      </c>
      <c r="M25" s="92">
        <f>J25/J60%</f>
        <v>0.29808450183107715</v>
      </c>
      <c r="N25" s="92">
        <v>5023.1000000000004</v>
      </c>
      <c r="O25" s="91">
        <f t="shared" si="4"/>
        <v>-697</v>
      </c>
      <c r="P25" s="69">
        <f t="shared" si="5"/>
        <v>87.8148983409381</v>
      </c>
      <c r="Q25" s="69">
        <f>N25/N62%</f>
        <v>0.28151020295848272</v>
      </c>
      <c r="R25" s="92">
        <v>4508.1000000000004</v>
      </c>
      <c r="S25" s="94">
        <f t="shared" si="8"/>
        <v>-515</v>
      </c>
      <c r="T25" s="71">
        <f t="shared" si="9"/>
        <v>89.7473671637037</v>
      </c>
      <c r="U25" s="92">
        <f>R25/R62%</f>
        <v>0.37237445898280591</v>
      </c>
      <c r="V25" s="91">
        <f t="shared" si="6"/>
        <v>-13451.800000000001</v>
      </c>
      <c r="W25" s="69">
        <f t="shared" si="7"/>
        <v>29.835853514779441</v>
      </c>
    </row>
    <row r="26" spans="1:23" s="40" customFormat="1" ht="33" customHeight="1" x14ac:dyDescent="0.25">
      <c r="A26" s="42" t="s">
        <v>53</v>
      </c>
      <c r="B26" s="44" t="s">
        <v>54</v>
      </c>
      <c r="C26" s="44" t="s">
        <v>30</v>
      </c>
      <c r="D26" s="43">
        <f>D29+D27+D28</f>
        <v>12269.9</v>
      </c>
      <c r="E26" s="27">
        <f>E29+E27+E28</f>
        <v>0</v>
      </c>
      <c r="F26" s="70">
        <f>F29+F27+F28</f>
        <v>240055.40000000002</v>
      </c>
      <c r="G26" s="84">
        <f t="shared" si="1"/>
        <v>15.813789749245247</v>
      </c>
      <c r="H26" s="70">
        <f>H29+H27+H28</f>
        <v>0</v>
      </c>
      <c r="I26" s="70">
        <f>I29+I27+I28</f>
        <v>799277.4</v>
      </c>
      <c r="J26" s="70">
        <f>J29+J27+J28</f>
        <v>631193.59999999998</v>
      </c>
      <c r="K26" s="85">
        <f t="shared" si="2"/>
        <v>-168083.80000000005</v>
      </c>
      <c r="L26" s="86">
        <f t="shared" si="3"/>
        <v>78.970530131341121</v>
      </c>
      <c r="M26" s="86">
        <f>J26/J60%</f>
        <v>32.892611984924066</v>
      </c>
      <c r="N26" s="70">
        <f>N29+N27+N28</f>
        <v>510252.3</v>
      </c>
      <c r="O26" s="85">
        <f t="shared" si="4"/>
        <v>-120941.29999999999</v>
      </c>
      <c r="P26" s="68">
        <f t="shared" si="5"/>
        <v>80.839270233411753</v>
      </c>
      <c r="Q26" s="68">
        <f>N26/N62%</f>
        <v>28.596131578712868</v>
      </c>
      <c r="R26" s="70">
        <f>R29+R27+R28</f>
        <v>8000</v>
      </c>
      <c r="S26" s="87">
        <f t="shared" si="8"/>
        <v>-502252.3</v>
      </c>
      <c r="T26" s="70">
        <f t="shared" si="9"/>
        <v>1.5678518254596794</v>
      </c>
      <c r="U26" s="86">
        <f>R26/R62%</f>
        <v>0.66080958094595221</v>
      </c>
      <c r="V26" s="85">
        <f t="shared" si="6"/>
        <v>391138.19999999995</v>
      </c>
      <c r="W26" s="68">
        <f t="shared" si="7"/>
        <v>262.93663879254535</v>
      </c>
    </row>
    <row r="27" spans="1:23" s="22" customFormat="1" ht="14.25" customHeight="1" x14ac:dyDescent="0.25">
      <c r="A27" s="41" t="s">
        <v>55</v>
      </c>
      <c r="B27" s="20" t="s">
        <v>54</v>
      </c>
      <c r="C27" s="20" t="s">
        <v>29</v>
      </c>
      <c r="D27" s="21">
        <v>2328.6</v>
      </c>
      <c r="E27" s="38"/>
      <c r="F27" s="89">
        <v>22315.599999999999</v>
      </c>
      <c r="G27" s="90">
        <f t="shared" si="1"/>
        <v>1.4700531899230644</v>
      </c>
      <c r="H27" s="71"/>
      <c r="I27" s="89">
        <v>107654.2</v>
      </c>
      <c r="J27" s="92">
        <v>4450</v>
      </c>
      <c r="K27" s="91">
        <f t="shared" si="2"/>
        <v>-103204.2</v>
      </c>
      <c r="L27" s="92">
        <f t="shared" si="3"/>
        <v>4.1336055629970776</v>
      </c>
      <c r="M27" s="92">
        <f>J27/J60%</f>
        <v>0.23189735024707492</v>
      </c>
      <c r="N27" s="92">
        <v>3450</v>
      </c>
      <c r="O27" s="91">
        <f t="shared" si="4"/>
        <v>-1000</v>
      </c>
      <c r="P27" s="69">
        <f t="shared" si="5"/>
        <v>77.528089887640448</v>
      </c>
      <c r="Q27" s="69">
        <f>N27/N62%</f>
        <v>0.19334876872982129</v>
      </c>
      <c r="R27" s="92">
        <v>3450</v>
      </c>
      <c r="S27" s="94">
        <f t="shared" si="8"/>
        <v>0</v>
      </c>
      <c r="T27" s="71">
        <f t="shared" si="9"/>
        <v>100</v>
      </c>
      <c r="U27" s="92">
        <f>R27/R62%</f>
        <v>0.2849741317829419</v>
      </c>
      <c r="V27" s="91">
        <f t="shared" si="6"/>
        <v>-17865.599999999999</v>
      </c>
      <c r="W27" s="69">
        <f t="shared" si="7"/>
        <v>19.941207047984371</v>
      </c>
    </row>
    <row r="28" spans="1:23" s="22" customFormat="1" ht="15" customHeight="1" x14ac:dyDescent="0.25">
      <c r="A28" s="41" t="s">
        <v>56</v>
      </c>
      <c r="B28" s="20" t="s">
        <v>54</v>
      </c>
      <c r="C28" s="20" t="s">
        <v>39</v>
      </c>
      <c r="D28" s="21">
        <v>1066</v>
      </c>
      <c r="E28" s="38"/>
      <c r="F28" s="89">
        <v>206554.2</v>
      </c>
      <c r="G28" s="90">
        <f t="shared" si="1"/>
        <v>13.606878623115966</v>
      </c>
      <c r="H28" s="71"/>
      <c r="I28" s="89">
        <v>644805.30000000005</v>
      </c>
      <c r="J28" s="92">
        <v>615967.5</v>
      </c>
      <c r="K28" s="91">
        <f t="shared" si="2"/>
        <v>-28837.800000000047</v>
      </c>
      <c r="L28" s="92">
        <f t="shared" si="3"/>
        <v>95.527673237177169</v>
      </c>
      <c r="M28" s="92">
        <f>J28/J60%</f>
        <v>32.099153053553962</v>
      </c>
      <c r="N28" s="92">
        <v>503050</v>
      </c>
      <c r="O28" s="91">
        <f t="shared" si="4"/>
        <v>-112917.5</v>
      </c>
      <c r="P28" s="69">
        <f t="shared" si="5"/>
        <v>81.668269835665029</v>
      </c>
      <c r="Q28" s="69">
        <f>N28/N62%</f>
        <v>28.192492205662784</v>
      </c>
      <c r="R28" s="92">
        <v>3050</v>
      </c>
      <c r="S28" s="94">
        <f t="shared" si="8"/>
        <v>-500000</v>
      </c>
      <c r="T28" s="71">
        <f t="shared" si="9"/>
        <v>0.60630156048106554</v>
      </c>
      <c r="U28" s="92">
        <f>R28/R62%</f>
        <v>0.25193365273564428</v>
      </c>
      <c r="V28" s="91">
        <f t="shared" si="6"/>
        <v>409413.3</v>
      </c>
      <c r="W28" s="69">
        <f t="shared" si="7"/>
        <v>298.21107486558009</v>
      </c>
    </row>
    <row r="29" spans="1:23" s="22" customFormat="1" ht="17.25" customHeight="1" x14ac:dyDescent="0.25">
      <c r="A29" s="41" t="s">
        <v>57</v>
      </c>
      <c r="B29" s="20" t="s">
        <v>54</v>
      </c>
      <c r="C29" s="20" t="s">
        <v>41</v>
      </c>
      <c r="D29" s="21">
        <v>8875.2999999999993</v>
      </c>
      <c r="E29" s="38"/>
      <c r="F29" s="89">
        <v>11185.6</v>
      </c>
      <c r="G29" s="90">
        <f t="shared" si="1"/>
        <v>0.73685793620621587</v>
      </c>
      <c r="H29" s="71"/>
      <c r="I29" s="89">
        <v>46817.9</v>
      </c>
      <c r="J29" s="92">
        <v>10776.1</v>
      </c>
      <c r="K29" s="91">
        <f t="shared" si="2"/>
        <v>-36041.800000000003</v>
      </c>
      <c r="L29" s="92">
        <f t="shared" si="3"/>
        <v>23.017051170599277</v>
      </c>
      <c r="M29" s="92">
        <f>J29/J60%</f>
        <v>0.56156158112303467</v>
      </c>
      <c r="N29" s="92">
        <v>3752.3</v>
      </c>
      <c r="O29" s="91">
        <f t="shared" si="4"/>
        <v>-7023.8</v>
      </c>
      <c r="P29" s="69">
        <f t="shared" si="5"/>
        <v>34.820575161700425</v>
      </c>
      <c r="Q29" s="69">
        <f>N29/N62%</f>
        <v>0.21029060432026334</v>
      </c>
      <c r="R29" s="92">
        <v>1500</v>
      </c>
      <c r="S29" s="94">
        <f t="shared" si="8"/>
        <v>-2252.3000000000002</v>
      </c>
      <c r="T29" s="71">
        <f t="shared" si="9"/>
        <v>39.975481704554539</v>
      </c>
      <c r="U29" s="92">
        <f>R29/R62%</f>
        <v>0.12390179642736603</v>
      </c>
      <c r="V29" s="91">
        <f t="shared" si="6"/>
        <v>-409.5</v>
      </c>
      <c r="W29" s="69">
        <f t="shared" si="7"/>
        <v>96.339043055356882</v>
      </c>
    </row>
    <row r="30" spans="1:23" s="22" customFormat="1" ht="16.5" customHeight="1" x14ac:dyDescent="0.25">
      <c r="A30" s="42" t="s">
        <v>68</v>
      </c>
      <c r="B30" s="44" t="s">
        <v>33</v>
      </c>
      <c r="C30" s="44" t="s">
        <v>30</v>
      </c>
      <c r="D30" s="43">
        <f t="shared" ref="D30:E30" si="10">D31+D32</f>
        <v>0</v>
      </c>
      <c r="E30" s="27">
        <f t="shared" si="10"/>
        <v>0</v>
      </c>
      <c r="F30" s="70">
        <f t="shared" ref="F30" si="11">F31+F32</f>
        <v>702.3</v>
      </c>
      <c r="G30" s="84">
        <f t="shared" si="1"/>
        <v>4.6264422882780119E-2</v>
      </c>
      <c r="H30" s="70"/>
      <c r="I30" s="70">
        <f t="shared" ref="I30:J30" si="12">I31+I32</f>
        <v>700.6</v>
      </c>
      <c r="J30" s="70">
        <f t="shared" si="12"/>
        <v>21.3</v>
      </c>
      <c r="K30" s="85">
        <f t="shared" si="2"/>
        <v>-679.30000000000007</v>
      </c>
      <c r="L30" s="86">
        <f t="shared" si="3"/>
        <v>3.0402512132457895</v>
      </c>
      <c r="M30" s="86">
        <f>J30/J60%</f>
        <v>1.1099805753399317E-3</v>
      </c>
      <c r="N30" s="70">
        <f t="shared" ref="N30" si="13">N31+N32</f>
        <v>21.3</v>
      </c>
      <c r="O30" s="85">
        <f t="shared" si="4"/>
        <v>0</v>
      </c>
      <c r="P30" s="69">
        <f t="shared" si="5"/>
        <v>100</v>
      </c>
      <c r="Q30" s="68">
        <f>N30/N62%</f>
        <v>1.1937184852015056E-3</v>
      </c>
      <c r="R30" s="70">
        <f>R31</f>
        <v>21.3</v>
      </c>
      <c r="S30" s="70">
        <f t="shared" si="8"/>
        <v>0</v>
      </c>
      <c r="T30" s="70">
        <f t="shared" si="9"/>
        <v>100</v>
      </c>
      <c r="U30" s="86">
        <f>R30/R62%</f>
        <v>1.7594055092685977E-3</v>
      </c>
      <c r="V30" s="85">
        <f t="shared" si="6"/>
        <v>-681</v>
      </c>
      <c r="W30" s="68">
        <f t="shared" si="7"/>
        <v>3.0328919265271255</v>
      </c>
    </row>
    <row r="31" spans="1:23" s="22" customFormat="1" ht="30" customHeight="1" x14ac:dyDescent="0.25">
      <c r="A31" s="41" t="s">
        <v>144</v>
      </c>
      <c r="B31" s="20" t="s">
        <v>33</v>
      </c>
      <c r="C31" s="20" t="s">
        <v>41</v>
      </c>
      <c r="D31" s="21">
        <v>0</v>
      </c>
      <c r="E31" s="21"/>
      <c r="F31" s="89">
        <v>702.3</v>
      </c>
      <c r="G31" s="90">
        <f t="shared" si="1"/>
        <v>4.6264422882780119E-2</v>
      </c>
      <c r="H31" s="71"/>
      <c r="I31" s="89">
        <v>700.6</v>
      </c>
      <c r="J31" s="71">
        <v>21.3</v>
      </c>
      <c r="K31" s="91">
        <f t="shared" si="2"/>
        <v>-679.30000000000007</v>
      </c>
      <c r="L31" s="92">
        <f t="shared" si="3"/>
        <v>3.0402512132457895</v>
      </c>
      <c r="M31" s="92">
        <f>J31/J60%</f>
        <v>1.1099805753399317E-3</v>
      </c>
      <c r="N31" s="92">
        <v>21.3</v>
      </c>
      <c r="O31" s="91">
        <f t="shared" si="4"/>
        <v>0</v>
      </c>
      <c r="P31" s="69">
        <f t="shared" si="5"/>
        <v>100</v>
      </c>
      <c r="Q31" s="69">
        <f>N31/N62%</f>
        <v>1.1937184852015056E-3</v>
      </c>
      <c r="R31" s="92">
        <v>21.3</v>
      </c>
      <c r="S31" s="71">
        <f t="shared" si="8"/>
        <v>0</v>
      </c>
      <c r="T31" s="71">
        <f t="shared" si="9"/>
        <v>100</v>
      </c>
      <c r="U31" s="92">
        <f>R31/R62%</f>
        <v>1.7594055092685977E-3</v>
      </c>
      <c r="V31" s="91">
        <f t="shared" si="6"/>
        <v>-681</v>
      </c>
      <c r="W31" s="69">
        <f t="shared" si="7"/>
        <v>3.0328919265271255</v>
      </c>
    </row>
    <row r="32" spans="1:23" s="22" customFormat="1" ht="27.75" hidden="1" customHeight="1" x14ac:dyDescent="0.25">
      <c r="A32" s="41" t="s">
        <v>69</v>
      </c>
      <c r="B32" s="20" t="s">
        <v>33</v>
      </c>
      <c r="C32" s="20" t="s">
        <v>54</v>
      </c>
      <c r="D32" s="21">
        <v>0</v>
      </c>
      <c r="E32" s="21">
        <v>0</v>
      </c>
      <c r="F32" s="71">
        <v>0</v>
      </c>
      <c r="G32" s="97">
        <f t="shared" si="1"/>
        <v>0</v>
      </c>
      <c r="H32" s="71">
        <v>0</v>
      </c>
      <c r="I32" s="71">
        <v>0</v>
      </c>
      <c r="J32" s="71">
        <v>0</v>
      </c>
      <c r="K32" s="91">
        <f t="shared" si="2"/>
        <v>0</v>
      </c>
      <c r="L32" s="92" t="e">
        <f t="shared" si="3"/>
        <v>#DIV/0!</v>
      </c>
      <c r="M32" s="86" t="e">
        <f t="shared" ref="M32:M55" si="14">J32/J76%</f>
        <v>#DIV/0!</v>
      </c>
      <c r="N32" s="92">
        <f>I32-H32</f>
        <v>0</v>
      </c>
      <c r="O32" s="91">
        <f t="shared" si="4"/>
        <v>0</v>
      </c>
      <c r="P32" s="69" t="e">
        <f t="shared" si="5"/>
        <v>#DIV/0!</v>
      </c>
      <c r="Q32" s="68" t="e">
        <f t="shared" ref="Q32:Q55" si="15">N32/N89%</f>
        <v>#DIV/0!</v>
      </c>
      <c r="R32" s="92" t="e">
        <f>I32/H32%</f>
        <v>#DIV/0!</v>
      </c>
      <c r="S32" s="70" t="e">
        <f t="shared" si="8"/>
        <v>#DIV/0!</v>
      </c>
      <c r="T32" s="70" t="e">
        <f t="shared" si="9"/>
        <v>#DIV/0!</v>
      </c>
      <c r="U32" s="86" t="e">
        <f t="shared" ref="U32" si="16">R32/R75%</f>
        <v>#DIV/0!</v>
      </c>
      <c r="V32" s="93">
        <f t="shared" si="6"/>
        <v>0</v>
      </c>
      <c r="W32" s="69" t="e">
        <f t="shared" si="7"/>
        <v>#DIV/0!</v>
      </c>
    </row>
    <row r="33" spans="1:23" s="40" customFormat="1" ht="17.25" customHeight="1" x14ac:dyDescent="0.25">
      <c r="A33" s="42" t="s">
        <v>58</v>
      </c>
      <c r="B33" s="44" t="s">
        <v>59</v>
      </c>
      <c r="C33" s="44" t="s">
        <v>30</v>
      </c>
      <c r="D33" s="43">
        <f>D38</f>
        <v>83.9</v>
      </c>
      <c r="E33" s="27">
        <f>SUM(E34:E39)</f>
        <v>0</v>
      </c>
      <c r="F33" s="70">
        <f>SUM(F34:F39)</f>
        <v>654147.20000000007</v>
      </c>
      <c r="G33" s="84">
        <f t="shared" si="1"/>
        <v>43.092329045118255</v>
      </c>
      <c r="H33" s="70">
        <f>SUM(H34:H39)</f>
        <v>0</v>
      </c>
      <c r="I33" s="70">
        <f>SUM(I34:I39)</f>
        <v>869414.39999999991</v>
      </c>
      <c r="J33" s="70">
        <f>SUM(J34:J39)</f>
        <v>761548.1</v>
      </c>
      <c r="K33" s="85">
        <f t="shared" si="2"/>
        <v>-107866.29999999993</v>
      </c>
      <c r="L33" s="86">
        <f t="shared" si="3"/>
        <v>87.593223668713108</v>
      </c>
      <c r="M33" s="86">
        <f>J33/J60%</f>
        <v>39.685614938358299</v>
      </c>
      <c r="N33" s="70">
        <f>SUM(N34:N39)</f>
        <v>762329.4</v>
      </c>
      <c r="O33" s="85">
        <f t="shared" si="4"/>
        <v>781.30000000004657</v>
      </c>
      <c r="P33" s="68">
        <f t="shared" si="5"/>
        <v>100.10259365101167</v>
      </c>
      <c r="Q33" s="68">
        <f>N33/N62%</f>
        <v>42.723319088853174</v>
      </c>
      <c r="R33" s="70">
        <f>SUM(R34:R39)</f>
        <v>720440.6</v>
      </c>
      <c r="S33" s="87">
        <f t="shared" si="8"/>
        <v>-41888.800000000047</v>
      </c>
      <c r="T33" s="70">
        <f t="shared" si="9"/>
        <v>94.505157481791997</v>
      </c>
      <c r="U33" s="86">
        <f>R33/R62%</f>
        <v>59.509256372806291</v>
      </c>
      <c r="V33" s="88">
        <f t="shared" si="6"/>
        <v>107400.89999999991</v>
      </c>
      <c r="W33" s="68">
        <f t="shared" si="7"/>
        <v>116.418460554444</v>
      </c>
    </row>
    <row r="34" spans="1:23" s="40" customFormat="1" ht="17.25" customHeight="1" x14ac:dyDescent="0.25">
      <c r="A34" s="41" t="s">
        <v>135</v>
      </c>
      <c r="B34" s="20" t="s">
        <v>59</v>
      </c>
      <c r="C34" s="20" t="s">
        <v>29</v>
      </c>
      <c r="D34" s="39"/>
      <c r="E34" s="21"/>
      <c r="F34" s="89">
        <v>257027.9</v>
      </c>
      <c r="G34" s="90">
        <f t="shared" si="1"/>
        <v>16.931863104475184</v>
      </c>
      <c r="H34" s="71"/>
      <c r="I34" s="89">
        <v>357731.6</v>
      </c>
      <c r="J34" s="71">
        <v>268215.7</v>
      </c>
      <c r="K34" s="91">
        <f t="shared" si="2"/>
        <v>-89515.899999999965</v>
      </c>
      <c r="L34" s="92">
        <f t="shared" si="3"/>
        <v>74.976798247624757</v>
      </c>
      <c r="M34" s="92">
        <f>J34/J60%</f>
        <v>13.977193286441434</v>
      </c>
      <c r="N34" s="92">
        <v>270565.7</v>
      </c>
      <c r="O34" s="91">
        <f t="shared" si="4"/>
        <v>2350</v>
      </c>
      <c r="P34" s="69">
        <f t="shared" si="5"/>
        <v>100.87616049321497</v>
      </c>
      <c r="Q34" s="69">
        <f>N34/N62%</f>
        <v>15.163346363919482</v>
      </c>
      <c r="R34" s="92">
        <v>271565.7</v>
      </c>
      <c r="S34" s="94">
        <f t="shared" si="8"/>
        <v>1000</v>
      </c>
      <c r="T34" s="71">
        <f t="shared" si="9"/>
        <v>100.3695959983102</v>
      </c>
      <c r="U34" s="92">
        <f>R34/R62%</f>
        <v>22.431652052036771</v>
      </c>
      <c r="V34" s="93">
        <f t="shared" si="6"/>
        <v>11187.800000000017</v>
      </c>
      <c r="W34" s="69">
        <f t="shared" si="7"/>
        <v>104.35275703532574</v>
      </c>
    </row>
    <row r="35" spans="1:23" s="40" customFormat="1" ht="15" customHeight="1" x14ac:dyDescent="0.25">
      <c r="A35" s="41" t="s">
        <v>136</v>
      </c>
      <c r="B35" s="20" t="s">
        <v>59</v>
      </c>
      <c r="C35" s="20" t="s">
        <v>39</v>
      </c>
      <c r="D35" s="39"/>
      <c r="E35" s="21"/>
      <c r="F35" s="89">
        <v>323426.5</v>
      </c>
      <c r="G35" s="90">
        <f t="shared" si="1"/>
        <v>21.305909678908566</v>
      </c>
      <c r="H35" s="71"/>
      <c r="I35" s="89">
        <v>426442.8</v>
      </c>
      <c r="J35" s="71">
        <v>401387.3</v>
      </c>
      <c r="K35" s="91">
        <f t="shared" si="2"/>
        <v>-25055.5</v>
      </c>
      <c r="L35" s="92">
        <f t="shared" si="3"/>
        <v>94.12453440414518</v>
      </c>
      <c r="M35" s="92">
        <f>J35/J60%</f>
        <v>20.917000290523088</v>
      </c>
      <c r="N35" s="92">
        <v>399818.6</v>
      </c>
      <c r="O35" s="91">
        <f t="shared" si="4"/>
        <v>-1568.7000000000116</v>
      </c>
      <c r="P35" s="69">
        <f t="shared" si="5"/>
        <v>99.609180459870046</v>
      </c>
      <c r="Q35" s="69">
        <f>N35/N62%</f>
        <v>22.407082326168386</v>
      </c>
      <c r="R35" s="92">
        <v>357054.8</v>
      </c>
      <c r="S35" s="94">
        <f t="shared" si="8"/>
        <v>-42763.799999999988</v>
      </c>
      <c r="T35" s="71">
        <f t="shared" si="9"/>
        <v>89.304199454452601</v>
      </c>
      <c r="U35" s="92">
        <f>R35/R62%</f>
        <v>29.493154095342593</v>
      </c>
      <c r="V35" s="93">
        <f t="shared" si="6"/>
        <v>77960.799999999988</v>
      </c>
      <c r="W35" s="69">
        <f t="shared" si="7"/>
        <v>124.10464201294576</v>
      </c>
    </row>
    <row r="36" spans="1:23" s="40" customFormat="1" ht="17.25" customHeight="1" x14ac:dyDescent="0.25">
      <c r="A36" s="41" t="s">
        <v>134</v>
      </c>
      <c r="B36" s="20" t="s">
        <v>59</v>
      </c>
      <c r="C36" s="20" t="s">
        <v>41</v>
      </c>
      <c r="D36" s="39"/>
      <c r="E36" s="21"/>
      <c r="F36" s="89">
        <v>36887.300000000003</v>
      </c>
      <c r="G36" s="90">
        <f t="shared" si="1"/>
        <v>2.4299724422668025</v>
      </c>
      <c r="H36" s="71"/>
      <c r="I36" s="89">
        <v>43183</v>
      </c>
      <c r="J36" s="71">
        <v>46572</v>
      </c>
      <c r="K36" s="91">
        <f t="shared" si="2"/>
        <v>3389</v>
      </c>
      <c r="L36" s="92">
        <f t="shared" si="3"/>
        <v>107.84799573906399</v>
      </c>
      <c r="M36" s="92">
        <f>J36/J60%</f>
        <v>2.4269490776869156</v>
      </c>
      <c r="N36" s="92">
        <v>46572</v>
      </c>
      <c r="O36" s="91">
        <f t="shared" si="4"/>
        <v>0</v>
      </c>
      <c r="P36" s="69">
        <f t="shared" si="5"/>
        <v>100</v>
      </c>
      <c r="Q36" s="69">
        <f>N36/N62%</f>
        <v>2.6100402484884748</v>
      </c>
      <c r="R36" s="92">
        <v>46572</v>
      </c>
      <c r="S36" s="94">
        <f t="shared" si="8"/>
        <v>0</v>
      </c>
      <c r="T36" s="71">
        <f t="shared" si="9"/>
        <v>100</v>
      </c>
      <c r="U36" s="92">
        <f>R36/R62%</f>
        <v>3.8469029754768607</v>
      </c>
      <c r="V36" s="91">
        <f t="shared" si="6"/>
        <v>9684.6999999999971</v>
      </c>
      <c r="W36" s="69">
        <f t="shared" si="7"/>
        <v>126.25483567515106</v>
      </c>
    </row>
    <row r="37" spans="1:23" s="40" customFormat="1" ht="38.25" customHeight="1" x14ac:dyDescent="0.25">
      <c r="A37" s="41" t="s">
        <v>211</v>
      </c>
      <c r="B37" s="20" t="s">
        <v>59</v>
      </c>
      <c r="C37" s="20" t="s">
        <v>54</v>
      </c>
      <c r="D37" s="39"/>
      <c r="E37" s="21"/>
      <c r="F37" s="89">
        <v>0</v>
      </c>
      <c r="G37" s="90">
        <f t="shared" si="1"/>
        <v>0</v>
      </c>
      <c r="H37" s="71"/>
      <c r="I37" s="89">
        <v>239</v>
      </c>
      <c r="J37" s="71">
        <v>210</v>
      </c>
      <c r="K37" s="91">
        <f t="shared" si="2"/>
        <v>-29</v>
      </c>
      <c r="L37" s="92">
        <f t="shared" ref="L37:L60" si="17">J37/I37%</f>
        <v>87.86610878661088</v>
      </c>
      <c r="M37" s="92">
        <f>J37/J60%</f>
        <v>1.0943470461097919E-2</v>
      </c>
      <c r="N37" s="92">
        <v>210</v>
      </c>
      <c r="O37" s="91">
        <f t="shared" ref="O37:O60" si="18">N37-J37</f>
        <v>0</v>
      </c>
      <c r="P37" s="69">
        <f t="shared" ref="P37:P60" si="19">N37/J37%</f>
        <v>100</v>
      </c>
      <c r="Q37" s="69">
        <f>N37/N62</f>
        <v>1.1769055487902167E-4</v>
      </c>
      <c r="R37" s="92">
        <v>210</v>
      </c>
      <c r="S37" s="94">
        <f t="shared" si="8"/>
        <v>0</v>
      </c>
      <c r="T37" s="71">
        <f t="shared" si="9"/>
        <v>100</v>
      </c>
      <c r="U37" s="92">
        <f>R37/R62%</f>
        <v>1.7346251499831246E-2</v>
      </c>
      <c r="V37" s="91">
        <f t="shared" ref="V37:V60" si="20">J37-F37</f>
        <v>210</v>
      </c>
      <c r="W37" s="69">
        <v>0</v>
      </c>
    </row>
    <row r="38" spans="1:23" s="22" customFormat="1" ht="15" customHeight="1" x14ac:dyDescent="0.25">
      <c r="A38" s="41" t="s">
        <v>129</v>
      </c>
      <c r="B38" s="20" t="s">
        <v>59</v>
      </c>
      <c r="C38" s="20" t="s">
        <v>59</v>
      </c>
      <c r="D38" s="21">
        <v>83.9</v>
      </c>
      <c r="E38" s="21"/>
      <c r="F38" s="89">
        <v>236.6</v>
      </c>
      <c r="G38" s="90">
        <f t="shared" si="1"/>
        <v>1.5586163255112882E-2</v>
      </c>
      <c r="H38" s="71"/>
      <c r="I38" s="89">
        <v>282.8</v>
      </c>
      <c r="J38" s="71">
        <v>255</v>
      </c>
      <c r="K38" s="91">
        <f t="shared" si="2"/>
        <v>-27.800000000000011</v>
      </c>
      <c r="L38" s="92">
        <f t="shared" si="17"/>
        <v>90.169731258840159</v>
      </c>
      <c r="M38" s="92">
        <f>J38/J60%</f>
        <v>1.32884998456189E-2</v>
      </c>
      <c r="N38" s="92">
        <v>255</v>
      </c>
      <c r="O38" s="91">
        <f t="shared" si="18"/>
        <v>0</v>
      </c>
      <c r="P38" s="69">
        <f t="shared" si="19"/>
        <v>100</v>
      </c>
      <c r="Q38" s="69">
        <f>N38/N62%</f>
        <v>1.4290995949595488E-2</v>
      </c>
      <c r="R38" s="92">
        <v>130</v>
      </c>
      <c r="S38" s="94">
        <f t="shared" si="8"/>
        <v>-125</v>
      </c>
      <c r="T38" s="71">
        <f t="shared" si="9"/>
        <v>50.980392156862749</v>
      </c>
      <c r="U38" s="92">
        <f>R38/R62%</f>
        <v>1.0738155690371723E-2</v>
      </c>
      <c r="V38" s="91">
        <f t="shared" si="20"/>
        <v>18.400000000000006</v>
      </c>
      <c r="W38" s="69">
        <f t="shared" ref="W37:W60" si="21">J38/F38%</f>
        <v>107.77683854606931</v>
      </c>
    </row>
    <row r="39" spans="1:23" s="22" customFormat="1" ht="24.75" customHeight="1" x14ac:dyDescent="0.25">
      <c r="A39" s="41" t="s">
        <v>147</v>
      </c>
      <c r="B39" s="20" t="s">
        <v>59</v>
      </c>
      <c r="C39" s="20" t="s">
        <v>43</v>
      </c>
      <c r="D39" s="21"/>
      <c r="E39" s="21"/>
      <c r="F39" s="89">
        <v>36568.9</v>
      </c>
      <c r="G39" s="90">
        <f t="shared" si="1"/>
        <v>2.4089976562125845</v>
      </c>
      <c r="H39" s="71"/>
      <c r="I39" s="89">
        <v>41535.199999999997</v>
      </c>
      <c r="J39" s="71">
        <v>44908.1</v>
      </c>
      <c r="K39" s="91">
        <f t="shared" ref="K39:K60" si="22">J39-I39</f>
        <v>3372.9000000000015</v>
      </c>
      <c r="L39" s="92">
        <f t="shared" si="17"/>
        <v>108.12058206051735</v>
      </c>
      <c r="M39" s="92">
        <f>J39/J60%</f>
        <v>2.3402403134001495</v>
      </c>
      <c r="N39" s="92">
        <v>44908.1</v>
      </c>
      <c r="O39" s="91">
        <f t="shared" si="18"/>
        <v>0</v>
      </c>
      <c r="P39" s="69">
        <f t="shared" si="19"/>
        <v>100</v>
      </c>
      <c r="Q39" s="69">
        <f>N39/N62%</f>
        <v>2.5167900988393299</v>
      </c>
      <c r="R39" s="92">
        <v>44908.1</v>
      </c>
      <c r="S39" s="94">
        <f t="shared" si="8"/>
        <v>0</v>
      </c>
      <c r="T39" s="71">
        <f t="shared" si="9"/>
        <v>100</v>
      </c>
      <c r="U39" s="92">
        <f>R39/R62%</f>
        <v>3.7094628427598644</v>
      </c>
      <c r="V39" s="93">
        <f t="shared" si="20"/>
        <v>8339.1999999999971</v>
      </c>
      <c r="W39" s="69">
        <f t="shared" si="21"/>
        <v>122.80407668811475</v>
      </c>
    </row>
    <row r="40" spans="1:23" s="40" customFormat="1" ht="16.5" customHeight="1" x14ac:dyDescent="0.25">
      <c r="A40" s="42" t="s">
        <v>137</v>
      </c>
      <c r="B40" s="44" t="s">
        <v>49</v>
      </c>
      <c r="C40" s="44" t="s">
        <v>30</v>
      </c>
      <c r="D40" s="43">
        <f>D41</f>
        <v>7873.2</v>
      </c>
      <c r="E40" s="27">
        <f>E41</f>
        <v>0</v>
      </c>
      <c r="F40" s="70">
        <f>F41</f>
        <v>126934.7</v>
      </c>
      <c r="G40" s="84">
        <f t="shared" si="1"/>
        <v>8.3618975356668521</v>
      </c>
      <c r="H40" s="70">
        <f>H41</f>
        <v>0</v>
      </c>
      <c r="I40" s="70">
        <f>I41</f>
        <v>116939</v>
      </c>
      <c r="J40" s="70">
        <f>J41</f>
        <v>106343.1</v>
      </c>
      <c r="K40" s="85">
        <f t="shared" si="22"/>
        <v>-10595.899999999994</v>
      </c>
      <c r="L40" s="86">
        <f t="shared" si="17"/>
        <v>90.938951077057268</v>
      </c>
      <c r="M40" s="86">
        <f>J40/J60%</f>
        <v>5.5417265409122951</v>
      </c>
      <c r="N40" s="70">
        <f>N41</f>
        <v>100718.5</v>
      </c>
      <c r="O40" s="85">
        <f t="shared" si="18"/>
        <v>-5624.6000000000058</v>
      </c>
      <c r="P40" s="68">
        <f t="shared" si="19"/>
        <v>94.710893325471986</v>
      </c>
      <c r="Q40" s="68">
        <f>N40/N62%</f>
        <v>5.644579119801306</v>
      </c>
      <c r="R40" s="70">
        <f>R41</f>
        <v>59660.6</v>
      </c>
      <c r="S40" s="87">
        <f t="shared" si="8"/>
        <v>-41057.9</v>
      </c>
      <c r="T40" s="70">
        <f t="shared" si="9"/>
        <v>59.234996549789763</v>
      </c>
      <c r="U40" s="86">
        <f>R40/R62%</f>
        <v>4.9280370106230089</v>
      </c>
      <c r="V40" s="85">
        <f t="shared" si="20"/>
        <v>-20591.599999999991</v>
      </c>
      <c r="W40" s="68">
        <f t="shared" si="21"/>
        <v>83.777800711704529</v>
      </c>
    </row>
    <row r="41" spans="1:23" s="22" customFormat="1" ht="17.25" customHeight="1" x14ac:dyDescent="0.25">
      <c r="A41" s="19" t="s">
        <v>60</v>
      </c>
      <c r="B41" s="20" t="s">
        <v>49</v>
      </c>
      <c r="C41" s="20" t="s">
        <v>29</v>
      </c>
      <c r="D41" s="21">
        <v>7873.2</v>
      </c>
      <c r="E41" s="21"/>
      <c r="F41" s="89">
        <v>126934.7</v>
      </c>
      <c r="G41" s="90">
        <f t="shared" ref="G41:G60" si="23">F41/$F$60%</f>
        <v>8.3618975356668521</v>
      </c>
      <c r="H41" s="71"/>
      <c r="I41" s="89">
        <v>116939</v>
      </c>
      <c r="J41" s="71">
        <v>106343.1</v>
      </c>
      <c r="K41" s="91">
        <f t="shared" si="22"/>
        <v>-10595.899999999994</v>
      </c>
      <c r="L41" s="92">
        <f t="shared" si="17"/>
        <v>90.938951077057268</v>
      </c>
      <c r="M41" s="92">
        <f>J41/J60%</f>
        <v>5.5417265409122951</v>
      </c>
      <c r="N41" s="92">
        <v>100718.5</v>
      </c>
      <c r="O41" s="91">
        <f t="shared" si="18"/>
        <v>-5624.6000000000058</v>
      </c>
      <c r="P41" s="69">
        <f t="shared" si="19"/>
        <v>94.710893325471986</v>
      </c>
      <c r="Q41" s="69">
        <f>N41/N62%</f>
        <v>5.644579119801306</v>
      </c>
      <c r="R41" s="92">
        <v>59660.6</v>
      </c>
      <c r="S41" s="94">
        <f t="shared" si="8"/>
        <v>-41057.9</v>
      </c>
      <c r="T41" s="71">
        <f t="shared" si="9"/>
        <v>59.234996549789763</v>
      </c>
      <c r="U41" s="92">
        <f>R41/R62%</f>
        <v>4.9280370106230089</v>
      </c>
      <c r="V41" s="91">
        <f t="shared" si="20"/>
        <v>-20591.599999999991</v>
      </c>
      <c r="W41" s="69">
        <f t="shared" si="21"/>
        <v>83.777800711704529</v>
      </c>
    </row>
    <row r="42" spans="1:23" s="22" customFormat="1" ht="17.25" customHeight="1" x14ac:dyDescent="0.25">
      <c r="A42" s="42" t="s">
        <v>138</v>
      </c>
      <c r="B42" s="44" t="s">
        <v>43</v>
      </c>
      <c r="C42" s="44" t="s">
        <v>30</v>
      </c>
      <c r="D42" s="27"/>
      <c r="E42" s="27">
        <f t="shared" ref="E42" si="24">E43</f>
        <v>0</v>
      </c>
      <c r="F42" s="70">
        <f t="shared" ref="F42" si="25">F43</f>
        <v>546</v>
      </c>
      <c r="G42" s="84">
        <f t="shared" si="23"/>
        <v>3.5968069050260496E-2</v>
      </c>
      <c r="H42" s="70">
        <f t="shared" ref="H42" si="26">H43</f>
        <v>0</v>
      </c>
      <c r="I42" s="70">
        <f t="shared" ref="I42" si="27">I43</f>
        <v>837</v>
      </c>
      <c r="J42" s="70">
        <f t="shared" ref="J42" si="28">J43</f>
        <v>678.7</v>
      </c>
      <c r="K42" s="91">
        <f t="shared" si="22"/>
        <v>-158.29999999999995</v>
      </c>
      <c r="L42" s="86">
        <f t="shared" si="17"/>
        <v>81.087216248506579</v>
      </c>
      <c r="M42" s="86">
        <f>J42/J60%</f>
        <v>3.5368254294986461E-2</v>
      </c>
      <c r="N42" s="70">
        <f t="shared" ref="N42:R42" si="29">N43</f>
        <v>678.7</v>
      </c>
      <c r="O42" s="91">
        <f t="shared" si="18"/>
        <v>0</v>
      </c>
      <c r="P42" s="69">
        <f t="shared" si="19"/>
        <v>100</v>
      </c>
      <c r="Q42" s="68">
        <f>N42/N62%</f>
        <v>3.8036466474472383E-2</v>
      </c>
      <c r="R42" s="70">
        <f t="shared" si="29"/>
        <v>678.7</v>
      </c>
      <c r="S42" s="70">
        <f t="shared" si="8"/>
        <v>0</v>
      </c>
      <c r="T42" s="70">
        <f t="shared" si="9"/>
        <v>100</v>
      </c>
      <c r="U42" s="86">
        <f>R42/R62%</f>
        <v>5.6061432823502219E-2</v>
      </c>
      <c r="V42" s="88">
        <f t="shared" si="20"/>
        <v>132.70000000000005</v>
      </c>
      <c r="W42" s="68">
        <f t="shared" si="21"/>
        <v>124.30402930402931</v>
      </c>
    </row>
    <row r="43" spans="1:23" s="22" customFormat="1" ht="27" customHeight="1" x14ac:dyDescent="0.25">
      <c r="A43" s="41" t="s">
        <v>139</v>
      </c>
      <c r="B43" s="20" t="s">
        <v>43</v>
      </c>
      <c r="C43" s="20" t="s">
        <v>59</v>
      </c>
      <c r="D43" s="21"/>
      <c r="E43" s="21"/>
      <c r="F43" s="89">
        <v>546</v>
      </c>
      <c r="G43" s="90">
        <f t="shared" si="23"/>
        <v>3.5968069050260496E-2</v>
      </c>
      <c r="H43" s="71"/>
      <c r="I43" s="89">
        <v>837</v>
      </c>
      <c r="J43" s="71">
        <v>678.7</v>
      </c>
      <c r="K43" s="91">
        <f t="shared" si="22"/>
        <v>-158.29999999999995</v>
      </c>
      <c r="L43" s="92">
        <f t="shared" si="17"/>
        <v>81.087216248506579</v>
      </c>
      <c r="M43" s="92">
        <f>J43/J60%</f>
        <v>3.5368254294986461E-2</v>
      </c>
      <c r="N43" s="71">
        <v>678.7</v>
      </c>
      <c r="O43" s="91"/>
      <c r="P43" s="69">
        <f t="shared" si="19"/>
        <v>100</v>
      </c>
      <c r="Q43" s="69">
        <f>N43/N62%</f>
        <v>3.8036466474472383E-2</v>
      </c>
      <c r="R43" s="71">
        <v>678.7</v>
      </c>
      <c r="S43" s="71">
        <f t="shared" si="8"/>
        <v>0</v>
      </c>
      <c r="T43" s="71">
        <f t="shared" si="9"/>
        <v>100</v>
      </c>
      <c r="U43" s="92">
        <f>R43/R62%</f>
        <v>5.6061432823502219E-2</v>
      </c>
      <c r="V43" s="93">
        <f t="shared" si="20"/>
        <v>132.70000000000005</v>
      </c>
      <c r="W43" s="69">
        <f t="shared" si="21"/>
        <v>124.30402930402931</v>
      </c>
    </row>
    <row r="44" spans="1:23" s="40" customFormat="1" ht="15" customHeight="1" x14ac:dyDescent="0.25">
      <c r="A44" s="42" t="s">
        <v>61</v>
      </c>
      <c r="B44" s="44">
        <v>10</v>
      </c>
      <c r="C44" s="44" t="s">
        <v>30</v>
      </c>
      <c r="D44" s="43">
        <f>D45+D46+D48</f>
        <v>2224.4</v>
      </c>
      <c r="E44" s="27">
        <f>E45+E46+E48+E47</f>
        <v>0</v>
      </c>
      <c r="F44" s="70">
        <f>F45+F46+F48+F47</f>
        <v>51626.499999999993</v>
      </c>
      <c r="G44" s="84">
        <f t="shared" si="23"/>
        <v>3.4009258549876802</v>
      </c>
      <c r="H44" s="70">
        <f>H45+H46+H48+H47</f>
        <v>0</v>
      </c>
      <c r="I44" s="70">
        <f>I45+I46+I48+I47</f>
        <v>102057.7</v>
      </c>
      <c r="J44" s="70">
        <f>J45+J46+J48+J47</f>
        <v>52193.999999999993</v>
      </c>
      <c r="K44" s="85">
        <f t="shared" si="22"/>
        <v>-49863.700000000004</v>
      </c>
      <c r="L44" s="86">
        <f t="shared" si="17"/>
        <v>51.141658101250563</v>
      </c>
      <c r="M44" s="86">
        <f>J44/J60%</f>
        <v>2.7199214154597366</v>
      </c>
      <c r="N44" s="70">
        <f>N45+N46+N48+N47</f>
        <v>21423</v>
      </c>
      <c r="O44" s="85">
        <f t="shared" si="18"/>
        <v>-30770.999999999993</v>
      </c>
      <c r="P44" s="68">
        <f t="shared" si="19"/>
        <v>41.044947695137374</v>
      </c>
      <c r="Q44" s="68">
        <f>N44/N62%</f>
        <v>1.2006117891301338</v>
      </c>
      <c r="R44" s="70">
        <f>R45+R46+R48+R47</f>
        <v>21341.199999999997</v>
      </c>
      <c r="S44" s="87">
        <f t="shared" si="8"/>
        <v>-81.80000000000291</v>
      </c>
      <c r="T44" s="70">
        <f t="shared" si="9"/>
        <v>99.618167390188106</v>
      </c>
      <c r="U44" s="86">
        <f>R44/R62%</f>
        <v>1.7628086786104691</v>
      </c>
      <c r="V44" s="88">
        <f t="shared" si="20"/>
        <v>567.5</v>
      </c>
      <c r="W44" s="68">
        <f t="shared" si="21"/>
        <v>101.09924166852296</v>
      </c>
    </row>
    <row r="45" spans="1:23" s="22" customFormat="1" ht="16.5" customHeight="1" x14ac:dyDescent="0.25">
      <c r="A45" s="41" t="s">
        <v>140</v>
      </c>
      <c r="B45" s="20" t="s">
        <v>44</v>
      </c>
      <c r="C45" s="20" t="s">
        <v>29</v>
      </c>
      <c r="D45" s="21">
        <v>618</v>
      </c>
      <c r="E45" s="38"/>
      <c r="F45" s="89">
        <v>3685.2</v>
      </c>
      <c r="G45" s="90">
        <f t="shared" si="23"/>
        <v>0.24276470341395601</v>
      </c>
      <c r="H45" s="71"/>
      <c r="I45" s="89">
        <v>3789.2</v>
      </c>
      <c r="J45" s="71">
        <v>3789.2</v>
      </c>
      <c r="K45" s="91">
        <f t="shared" si="22"/>
        <v>0</v>
      </c>
      <c r="L45" s="92">
        <f t="shared" si="17"/>
        <v>100</v>
      </c>
      <c r="M45" s="92">
        <f>J45/J60%</f>
        <v>0.19746189652948681</v>
      </c>
      <c r="N45" s="92">
        <v>3789.2</v>
      </c>
      <c r="O45" s="91">
        <f t="shared" si="18"/>
        <v>0</v>
      </c>
      <c r="P45" s="69">
        <f t="shared" si="19"/>
        <v>100</v>
      </c>
      <c r="Q45" s="69">
        <f>N45/N62%</f>
        <v>0.21235859549885183</v>
      </c>
      <c r="R45" s="92">
        <v>3789.2</v>
      </c>
      <c r="S45" s="94">
        <f t="shared" si="8"/>
        <v>0</v>
      </c>
      <c r="T45" s="71">
        <f t="shared" si="9"/>
        <v>100</v>
      </c>
      <c r="U45" s="92">
        <f>R45/R62%</f>
        <v>0.31299245801505021</v>
      </c>
      <c r="V45" s="91">
        <f t="shared" si="20"/>
        <v>104</v>
      </c>
      <c r="W45" s="69">
        <f t="shared" si="21"/>
        <v>102.82209920764139</v>
      </c>
    </row>
    <row r="46" spans="1:23" s="22" customFormat="1" ht="15" customHeight="1" x14ac:dyDescent="0.25">
      <c r="A46" s="41" t="s">
        <v>62</v>
      </c>
      <c r="B46" s="20" t="s">
        <v>44</v>
      </c>
      <c r="C46" s="20" t="s">
        <v>41</v>
      </c>
      <c r="D46" s="21">
        <v>1206.4000000000001</v>
      </c>
      <c r="E46" s="38"/>
      <c r="F46" s="89">
        <v>45001.1</v>
      </c>
      <c r="G46" s="90">
        <f t="shared" si="23"/>
        <v>2.9644737584939151</v>
      </c>
      <c r="H46" s="71"/>
      <c r="I46" s="89">
        <v>95058.7</v>
      </c>
      <c r="J46" s="71">
        <v>45212.7</v>
      </c>
      <c r="K46" s="91">
        <f t="shared" si="22"/>
        <v>-49846</v>
      </c>
      <c r="L46" s="92">
        <f t="shared" si="17"/>
        <v>47.562926907268874</v>
      </c>
      <c r="M46" s="92">
        <f>J46/J60%</f>
        <v>2.3561135567451514</v>
      </c>
      <c r="N46" s="92">
        <v>14441.7</v>
      </c>
      <c r="O46" s="91">
        <f t="shared" si="18"/>
        <v>-30770.999999999996</v>
      </c>
      <c r="P46" s="69">
        <f t="shared" si="19"/>
        <v>31.941688950228592</v>
      </c>
      <c r="Q46" s="69">
        <f>N46/N62%</f>
        <v>0.80935794590303201</v>
      </c>
      <c r="R46" s="92">
        <v>14359.9</v>
      </c>
      <c r="S46" s="94">
        <f t="shared" si="8"/>
        <v>-81.800000000001091</v>
      </c>
      <c r="T46" s="71">
        <f t="shared" si="9"/>
        <v>99.433584688783171</v>
      </c>
      <c r="U46" s="92">
        <f>R46/R62%</f>
        <v>1.1861449376782223</v>
      </c>
      <c r="V46" s="91">
        <f t="shared" si="20"/>
        <v>211.59999999999854</v>
      </c>
      <c r="W46" s="69">
        <f t="shared" si="21"/>
        <v>100.4702107281822</v>
      </c>
    </row>
    <row r="47" spans="1:23" s="22" customFormat="1" ht="15" hidden="1" customHeight="1" x14ac:dyDescent="0.25">
      <c r="A47" s="41" t="s">
        <v>148</v>
      </c>
      <c r="B47" s="20" t="s">
        <v>44</v>
      </c>
      <c r="C47" s="20" t="s">
        <v>31</v>
      </c>
      <c r="D47" s="21"/>
      <c r="E47" s="38"/>
      <c r="F47" s="89">
        <v>0</v>
      </c>
      <c r="G47" s="90">
        <f t="shared" si="23"/>
        <v>0</v>
      </c>
      <c r="H47" s="71"/>
      <c r="I47" s="89">
        <v>0</v>
      </c>
      <c r="J47" s="71">
        <v>0</v>
      </c>
      <c r="K47" s="91">
        <f t="shared" si="22"/>
        <v>0</v>
      </c>
      <c r="L47" s="92" t="e">
        <f t="shared" si="17"/>
        <v>#DIV/0!</v>
      </c>
      <c r="M47" s="92">
        <f>J47/J60%</f>
        <v>0</v>
      </c>
      <c r="N47" s="92">
        <v>0</v>
      </c>
      <c r="O47" s="91">
        <f t="shared" si="18"/>
        <v>0</v>
      </c>
      <c r="P47" s="69" t="e">
        <f t="shared" si="19"/>
        <v>#DIV/0!</v>
      </c>
      <c r="Q47" s="69">
        <f>N47/N62%</f>
        <v>0</v>
      </c>
      <c r="R47" s="92">
        <v>0</v>
      </c>
      <c r="S47" s="94">
        <f t="shared" si="8"/>
        <v>0</v>
      </c>
      <c r="T47" s="71" t="e">
        <f t="shared" si="9"/>
        <v>#DIV/0!</v>
      </c>
      <c r="U47" s="92">
        <f>R47/R62%</f>
        <v>0</v>
      </c>
      <c r="V47" s="91">
        <f t="shared" si="20"/>
        <v>0</v>
      </c>
      <c r="W47" s="69" t="e">
        <f t="shared" si="21"/>
        <v>#DIV/0!</v>
      </c>
    </row>
    <row r="48" spans="1:23" s="22" customFormat="1" ht="24.75" customHeight="1" x14ac:dyDescent="0.25">
      <c r="A48" s="41" t="s">
        <v>63</v>
      </c>
      <c r="B48" s="20" t="s">
        <v>44</v>
      </c>
      <c r="C48" s="20" t="s">
        <v>33</v>
      </c>
      <c r="D48" s="21">
        <v>400</v>
      </c>
      <c r="E48" s="21"/>
      <c r="F48" s="89">
        <v>2940.2</v>
      </c>
      <c r="G48" s="90">
        <f t="shared" si="23"/>
        <v>0.19368739307980937</v>
      </c>
      <c r="H48" s="71"/>
      <c r="I48" s="89">
        <v>3209.8</v>
      </c>
      <c r="J48" s="71">
        <v>3192.1</v>
      </c>
      <c r="K48" s="91">
        <f t="shared" si="22"/>
        <v>-17.700000000000273</v>
      </c>
      <c r="L48" s="92">
        <f t="shared" si="17"/>
        <v>99.448563773443823</v>
      </c>
      <c r="M48" s="92">
        <f>J48/J60%</f>
        <v>0.16634596218509839</v>
      </c>
      <c r="N48" s="92">
        <v>3192.1</v>
      </c>
      <c r="O48" s="91">
        <f t="shared" si="18"/>
        <v>0</v>
      </c>
      <c r="P48" s="69">
        <f t="shared" si="19"/>
        <v>100</v>
      </c>
      <c r="Q48" s="69">
        <f>N48/N62%</f>
        <v>0.17889524772825002</v>
      </c>
      <c r="R48" s="92">
        <v>3192.1</v>
      </c>
      <c r="S48" s="94">
        <f t="shared" si="8"/>
        <v>0</v>
      </c>
      <c r="T48" s="71">
        <f t="shared" si="9"/>
        <v>100</v>
      </c>
      <c r="U48" s="92">
        <f>R48/R62%</f>
        <v>0.26367128291719671</v>
      </c>
      <c r="V48" s="91">
        <f t="shared" si="20"/>
        <v>251.90000000000009</v>
      </c>
      <c r="W48" s="69">
        <f t="shared" si="21"/>
        <v>108.567444391538</v>
      </c>
    </row>
    <row r="49" spans="1:23" s="40" customFormat="1" ht="14.25" customHeight="1" x14ac:dyDescent="0.25">
      <c r="A49" s="42" t="s">
        <v>64</v>
      </c>
      <c r="B49" s="44" t="s">
        <v>35</v>
      </c>
      <c r="C49" s="44" t="s">
        <v>30</v>
      </c>
      <c r="D49" s="43">
        <f>D50</f>
        <v>2291</v>
      </c>
      <c r="E49" s="27">
        <f>E50</f>
        <v>0</v>
      </c>
      <c r="F49" s="70">
        <f>F50+F51</f>
        <v>83338.100000000006</v>
      </c>
      <c r="G49" s="98">
        <f t="shared" si="23"/>
        <v>5.4899460353800631</v>
      </c>
      <c r="H49" s="70">
        <f>H50</f>
        <v>0</v>
      </c>
      <c r="I49" s="70">
        <f>I50+I51</f>
        <v>97024.6</v>
      </c>
      <c r="J49" s="70">
        <f>J50+J51</f>
        <v>84615.7</v>
      </c>
      <c r="K49" s="85">
        <f t="shared" si="22"/>
        <v>-12408.900000000009</v>
      </c>
      <c r="L49" s="86">
        <f t="shared" si="17"/>
        <v>87.210563094308029</v>
      </c>
      <c r="M49" s="86">
        <f>J49/J60%</f>
        <v>4.409473397595824</v>
      </c>
      <c r="N49" s="70">
        <f>N50+N51</f>
        <v>81974.100000000006</v>
      </c>
      <c r="O49" s="85">
        <f t="shared" si="18"/>
        <v>-2641.5999999999913</v>
      </c>
      <c r="P49" s="68">
        <f t="shared" si="19"/>
        <v>96.878120727004585</v>
      </c>
      <c r="Q49" s="68">
        <f>N49/N62%</f>
        <v>4.5940844355754331</v>
      </c>
      <c r="R49" s="70">
        <f>R50+R51</f>
        <v>81070.100000000006</v>
      </c>
      <c r="S49" s="87">
        <f t="shared" si="8"/>
        <v>-904</v>
      </c>
      <c r="T49" s="70">
        <f t="shared" si="9"/>
        <v>98.897212656192622</v>
      </c>
      <c r="U49" s="86">
        <f>R49/R62%</f>
        <v>6.6964873510308047</v>
      </c>
      <c r="V49" s="85">
        <f t="shared" si="20"/>
        <v>1277.5999999999913</v>
      </c>
      <c r="W49" s="68">
        <f t="shared" si="21"/>
        <v>101.53303231055182</v>
      </c>
    </row>
    <row r="50" spans="1:23" s="22" customFormat="1" ht="16.5" customHeight="1" x14ac:dyDescent="0.25">
      <c r="A50" s="41" t="s">
        <v>141</v>
      </c>
      <c r="B50" s="20" t="s">
        <v>35</v>
      </c>
      <c r="C50" s="20" t="s">
        <v>39</v>
      </c>
      <c r="D50" s="21">
        <v>2291</v>
      </c>
      <c r="E50" s="21"/>
      <c r="F50" s="89">
        <v>46861.5</v>
      </c>
      <c r="G50" s="97">
        <f t="shared" si="23"/>
        <v>3.0870286956021653</v>
      </c>
      <c r="H50" s="71"/>
      <c r="I50" s="89">
        <v>50684.7</v>
      </c>
      <c r="J50" s="71">
        <v>38177.5</v>
      </c>
      <c r="K50" s="91">
        <f t="shared" si="22"/>
        <v>-12507.199999999997</v>
      </c>
      <c r="L50" s="92">
        <f t="shared" si="17"/>
        <v>75.323519720941434</v>
      </c>
      <c r="M50" s="92">
        <f>J50/J60%</f>
        <v>1.9894968739455512</v>
      </c>
      <c r="N50" s="92">
        <v>34935.9</v>
      </c>
      <c r="O50" s="91">
        <f t="shared" si="18"/>
        <v>-3241.5999999999985</v>
      </c>
      <c r="P50" s="69">
        <f t="shared" si="19"/>
        <v>91.509134961692112</v>
      </c>
      <c r="Q50" s="69">
        <f>N50/N62%</f>
        <v>1.9579168839038157</v>
      </c>
      <c r="R50" s="92">
        <v>34731.9</v>
      </c>
      <c r="S50" s="94">
        <f t="shared" si="8"/>
        <v>-204</v>
      </c>
      <c r="T50" s="71">
        <f t="shared" si="9"/>
        <v>99.416073437352395</v>
      </c>
      <c r="U50" s="92">
        <f>R50/R62%</f>
        <v>2.8688965355570897</v>
      </c>
      <c r="V50" s="91">
        <f t="shared" si="20"/>
        <v>-8684</v>
      </c>
      <c r="W50" s="69">
        <f t="shared" si="21"/>
        <v>81.468796346681174</v>
      </c>
    </row>
    <row r="51" spans="1:23" s="22" customFormat="1" ht="16.5" customHeight="1" x14ac:dyDescent="0.25">
      <c r="A51" s="83" t="s">
        <v>203</v>
      </c>
      <c r="B51" s="20" t="s">
        <v>35</v>
      </c>
      <c r="C51" s="20" t="s">
        <v>41</v>
      </c>
      <c r="D51" s="21"/>
      <c r="E51" s="21"/>
      <c r="F51" s="89">
        <v>36476.6</v>
      </c>
      <c r="G51" s="97">
        <f t="shared" si="23"/>
        <v>2.4029173397778973</v>
      </c>
      <c r="H51" s="71"/>
      <c r="I51" s="89">
        <v>46339.9</v>
      </c>
      <c r="J51" s="71">
        <v>46438.2</v>
      </c>
      <c r="K51" s="91">
        <f t="shared" si="22"/>
        <v>98.299999999995634</v>
      </c>
      <c r="L51" s="92">
        <f t="shared" si="17"/>
        <v>100.21212820916747</v>
      </c>
      <c r="M51" s="92">
        <f>J51/J60%</f>
        <v>2.419976523650273</v>
      </c>
      <c r="N51" s="92">
        <v>47038.2</v>
      </c>
      <c r="O51" s="91">
        <f t="shared" si="18"/>
        <v>600</v>
      </c>
      <c r="P51" s="69">
        <f t="shared" si="19"/>
        <v>101.29203974314251</v>
      </c>
      <c r="Q51" s="69">
        <f>N51/N62%</f>
        <v>2.6361675516716172</v>
      </c>
      <c r="R51" s="92">
        <v>46338.2</v>
      </c>
      <c r="S51" s="94">
        <f t="shared" si="8"/>
        <v>-700</v>
      </c>
      <c r="T51" s="71">
        <f t="shared" si="9"/>
        <v>98.511847817305934</v>
      </c>
      <c r="U51" s="92">
        <f>R51/R62%</f>
        <v>3.827590815473715</v>
      </c>
      <c r="V51" s="91">
        <f t="shared" si="20"/>
        <v>9961.5999999999985</v>
      </c>
      <c r="W51" s="69">
        <f t="shared" si="21"/>
        <v>127.30956284302813</v>
      </c>
    </row>
    <row r="52" spans="1:23" s="22" customFormat="1" ht="27" customHeight="1" x14ac:dyDescent="0.25">
      <c r="A52" s="42" t="s">
        <v>65</v>
      </c>
      <c r="B52" s="44" t="s">
        <v>52</v>
      </c>
      <c r="C52" s="44" t="s">
        <v>30</v>
      </c>
      <c r="D52" s="27">
        <f>D53</f>
        <v>0</v>
      </c>
      <c r="E52" s="27">
        <f>E53</f>
        <v>0</v>
      </c>
      <c r="F52" s="70">
        <f>F53</f>
        <v>3700</v>
      </c>
      <c r="G52" s="98">
        <f t="shared" si="23"/>
        <v>0.24373966206220485</v>
      </c>
      <c r="H52" s="70">
        <f>H53</f>
        <v>0</v>
      </c>
      <c r="I52" s="70">
        <f>I53</f>
        <v>3100</v>
      </c>
      <c r="J52" s="70">
        <f>J53</f>
        <v>3100</v>
      </c>
      <c r="K52" s="85">
        <f t="shared" si="22"/>
        <v>0</v>
      </c>
      <c r="L52" s="86">
        <f t="shared" si="17"/>
        <v>100</v>
      </c>
      <c r="M52" s="86">
        <f>J52/J60%</f>
        <v>0.16154646871144546</v>
      </c>
      <c r="N52" s="70">
        <f>N53</f>
        <v>3100</v>
      </c>
      <c r="O52" s="85">
        <f t="shared" si="18"/>
        <v>0</v>
      </c>
      <c r="P52" s="68">
        <f t="shared" si="19"/>
        <v>100</v>
      </c>
      <c r="Q52" s="68">
        <f>N52/N62%</f>
        <v>0.17373367624998437</v>
      </c>
      <c r="R52" s="70">
        <f>R53</f>
        <v>3100</v>
      </c>
      <c r="S52" s="87">
        <f t="shared" si="8"/>
        <v>0</v>
      </c>
      <c r="T52" s="70">
        <f t="shared" si="9"/>
        <v>100</v>
      </c>
      <c r="U52" s="86">
        <f>R52/R62%</f>
        <v>0.25606371261655647</v>
      </c>
      <c r="V52" s="85">
        <f t="shared" si="20"/>
        <v>-600</v>
      </c>
      <c r="W52" s="68">
        <f t="shared" si="21"/>
        <v>83.78378378378379</v>
      </c>
    </row>
    <row r="53" spans="1:23" s="22" customFormat="1" ht="17.25" customHeight="1" x14ac:dyDescent="0.25">
      <c r="A53" s="41" t="s">
        <v>142</v>
      </c>
      <c r="B53" s="20" t="s">
        <v>52</v>
      </c>
      <c r="C53" s="20" t="s">
        <v>39</v>
      </c>
      <c r="D53" s="21">
        <v>0</v>
      </c>
      <c r="E53" s="21"/>
      <c r="F53" s="89">
        <v>3700</v>
      </c>
      <c r="G53" s="97">
        <f t="shared" si="23"/>
        <v>0.24373966206220485</v>
      </c>
      <c r="H53" s="71"/>
      <c r="I53" s="71">
        <v>3100</v>
      </c>
      <c r="J53" s="71">
        <v>3100</v>
      </c>
      <c r="K53" s="91">
        <f t="shared" si="22"/>
        <v>0</v>
      </c>
      <c r="L53" s="92">
        <f t="shared" si="17"/>
        <v>100</v>
      </c>
      <c r="M53" s="92">
        <f>J53/J60%</f>
        <v>0.16154646871144546</v>
      </c>
      <c r="N53" s="92">
        <v>3100</v>
      </c>
      <c r="O53" s="91">
        <f t="shared" si="18"/>
        <v>0</v>
      </c>
      <c r="P53" s="69">
        <f t="shared" si="19"/>
        <v>100</v>
      </c>
      <c r="Q53" s="69">
        <f>N53/N62%</f>
        <v>0.17373367624998437</v>
      </c>
      <c r="R53" s="92">
        <v>3100</v>
      </c>
      <c r="S53" s="94">
        <f t="shared" si="8"/>
        <v>0</v>
      </c>
      <c r="T53" s="71">
        <f t="shared" si="9"/>
        <v>100</v>
      </c>
      <c r="U53" s="92">
        <f>R53/R62%</f>
        <v>0.25606371261655647</v>
      </c>
      <c r="V53" s="91">
        <f t="shared" si="20"/>
        <v>-600</v>
      </c>
      <c r="W53" s="69">
        <f t="shared" si="21"/>
        <v>83.78378378378379</v>
      </c>
    </row>
    <row r="54" spans="1:23" s="22" customFormat="1" ht="35.25" hidden="1" customHeight="1" x14ac:dyDescent="0.25">
      <c r="A54" s="78" t="s">
        <v>201</v>
      </c>
      <c r="B54" s="44" t="s">
        <v>37</v>
      </c>
      <c r="C54" s="44" t="s">
        <v>30</v>
      </c>
      <c r="D54" s="27">
        <f t="shared" ref="D54:E54" si="30">D55</f>
        <v>0</v>
      </c>
      <c r="E54" s="27">
        <f t="shared" si="30"/>
        <v>0</v>
      </c>
      <c r="F54" s="70">
        <f>F55</f>
        <v>0</v>
      </c>
      <c r="G54" s="98">
        <f t="shared" si="23"/>
        <v>0</v>
      </c>
      <c r="H54" s="70">
        <f t="shared" ref="H54:I54" si="31">H55</f>
        <v>0</v>
      </c>
      <c r="I54" s="70">
        <f t="shared" si="31"/>
        <v>0</v>
      </c>
      <c r="J54" s="70">
        <f>J55</f>
        <v>0</v>
      </c>
      <c r="K54" s="91">
        <f t="shared" si="22"/>
        <v>0</v>
      </c>
      <c r="L54" s="86" t="e">
        <f t="shared" si="17"/>
        <v>#DIV/0!</v>
      </c>
      <c r="M54" s="86" t="e">
        <f t="shared" si="14"/>
        <v>#DIV/0!</v>
      </c>
      <c r="N54" s="70">
        <f>N55</f>
        <v>0</v>
      </c>
      <c r="O54" s="85">
        <f t="shared" si="18"/>
        <v>0</v>
      </c>
      <c r="P54" s="68" t="e">
        <f t="shared" si="19"/>
        <v>#DIV/0!</v>
      </c>
      <c r="Q54" s="68" t="e">
        <f t="shared" si="15"/>
        <v>#DIV/0!</v>
      </c>
      <c r="R54" s="70">
        <f>R55</f>
        <v>0</v>
      </c>
      <c r="S54" s="87">
        <f t="shared" si="8"/>
        <v>0</v>
      </c>
      <c r="T54" s="70" t="e">
        <f t="shared" si="9"/>
        <v>#DIV/0!</v>
      </c>
      <c r="U54" s="86" t="e">
        <f t="shared" ref="U54:U55" si="32">R54/R67%</f>
        <v>#DIV/0!</v>
      </c>
      <c r="V54" s="85">
        <f t="shared" si="20"/>
        <v>0</v>
      </c>
      <c r="W54" s="68" t="e">
        <f t="shared" si="21"/>
        <v>#DIV/0!</v>
      </c>
    </row>
    <row r="55" spans="1:23" s="22" customFormat="1" ht="34.5" hidden="1" customHeight="1" x14ac:dyDescent="0.25">
      <c r="A55" s="79" t="s">
        <v>202</v>
      </c>
      <c r="B55" s="20" t="s">
        <v>37</v>
      </c>
      <c r="C55" s="20" t="s">
        <v>29</v>
      </c>
      <c r="D55" s="21">
        <v>0</v>
      </c>
      <c r="E55" s="21"/>
      <c r="F55" s="71"/>
      <c r="G55" s="97">
        <f t="shared" si="23"/>
        <v>0</v>
      </c>
      <c r="H55" s="71"/>
      <c r="I55" s="71">
        <v>0</v>
      </c>
      <c r="J55" s="71">
        <v>0</v>
      </c>
      <c r="K55" s="91">
        <f t="shared" si="22"/>
        <v>0</v>
      </c>
      <c r="L55" s="92" t="e">
        <f t="shared" si="17"/>
        <v>#DIV/0!</v>
      </c>
      <c r="M55" s="86" t="e">
        <f t="shared" si="14"/>
        <v>#DIV/0!</v>
      </c>
      <c r="N55" s="92">
        <v>0</v>
      </c>
      <c r="O55" s="91">
        <f t="shared" si="18"/>
        <v>0</v>
      </c>
      <c r="P55" s="69" t="e">
        <f t="shared" si="19"/>
        <v>#DIV/0!</v>
      </c>
      <c r="Q55" s="68" t="e">
        <f t="shared" si="15"/>
        <v>#DIV/0!</v>
      </c>
      <c r="R55" s="92">
        <v>0</v>
      </c>
      <c r="S55" s="94">
        <f t="shared" si="8"/>
        <v>0</v>
      </c>
      <c r="T55" s="71" t="e">
        <f t="shared" si="9"/>
        <v>#DIV/0!</v>
      </c>
      <c r="U55" s="86" t="e">
        <f t="shared" si="32"/>
        <v>#DIV/0!</v>
      </c>
      <c r="V55" s="91">
        <f t="shared" si="20"/>
        <v>0</v>
      </c>
      <c r="W55" s="69" t="e">
        <f t="shared" si="21"/>
        <v>#DIV/0!</v>
      </c>
    </row>
    <row r="56" spans="1:23" s="22" customFormat="1" ht="42.75" customHeight="1" x14ac:dyDescent="0.25">
      <c r="A56" s="42" t="s">
        <v>143</v>
      </c>
      <c r="B56" s="20" t="s">
        <v>46</v>
      </c>
      <c r="C56" s="44" t="s">
        <v>30</v>
      </c>
      <c r="D56" s="27"/>
      <c r="E56" s="27">
        <f>E57+E58</f>
        <v>0</v>
      </c>
      <c r="F56" s="70">
        <f>F57+F58+F59</f>
        <v>52898.2</v>
      </c>
      <c r="G56" s="97">
        <f t="shared" si="23"/>
        <v>3.4846998355943035</v>
      </c>
      <c r="H56" s="70">
        <f>H57+H58</f>
        <v>0</v>
      </c>
      <c r="I56" s="70">
        <f>I57+I58+I59</f>
        <v>64508.9</v>
      </c>
      <c r="J56" s="70">
        <f>J57+J58+J59</f>
        <v>42435.199999999997</v>
      </c>
      <c r="K56" s="85">
        <f t="shared" si="22"/>
        <v>-22073.700000000004</v>
      </c>
      <c r="L56" s="86">
        <f t="shared" si="17"/>
        <v>65.781930865353459</v>
      </c>
      <c r="M56" s="86">
        <f>J56/J60%</f>
        <v>2.2113731319561065</v>
      </c>
      <c r="N56" s="70">
        <f>N57+N58+N59</f>
        <v>41899.599999999999</v>
      </c>
      <c r="O56" s="85">
        <f t="shared" si="18"/>
        <v>-535.59999999999854</v>
      </c>
      <c r="P56" s="68">
        <f t="shared" si="19"/>
        <v>98.737840283538191</v>
      </c>
      <c r="Q56" s="68">
        <v>2.4</v>
      </c>
      <c r="R56" s="70">
        <f>R57+R58+R59</f>
        <v>39600.1</v>
      </c>
      <c r="S56" s="87">
        <f t="shared" si="8"/>
        <v>-2299.5</v>
      </c>
      <c r="T56" s="70">
        <f t="shared" si="9"/>
        <v>94.511880781678101</v>
      </c>
      <c r="U56" s="86">
        <f>R56/R62%</f>
        <v>3.271015685802225</v>
      </c>
      <c r="V56" s="91">
        <f t="shared" si="20"/>
        <v>-10463</v>
      </c>
      <c r="W56" s="69">
        <f t="shared" si="21"/>
        <v>80.220498996185128</v>
      </c>
    </row>
    <row r="57" spans="1:23" s="22" customFormat="1" ht="38.25" customHeight="1" x14ac:dyDescent="0.25">
      <c r="A57" s="41" t="s">
        <v>145</v>
      </c>
      <c r="B57" s="20" t="s">
        <v>46</v>
      </c>
      <c r="C57" s="20" t="s">
        <v>29</v>
      </c>
      <c r="D57" s="21"/>
      <c r="E57" s="21"/>
      <c r="F57" s="89">
        <v>3003.2</v>
      </c>
      <c r="G57" s="97">
        <f t="shared" si="23"/>
        <v>0.19783755489330096</v>
      </c>
      <c r="H57" s="71"/>
      <c r="I57" s="89">
        <v>3974.5</v>
      </c>
      <c r="J57" s="71">
        <v>3844</v>
      </c>
      <c r="K57" s="91">
        <f t="shared" si="22"/>
        <v>-130.5</v>
      </c>
      <c r="L57" s="92">
        <f t="shared" si="17"/>
        <v>96.716568121776334</v>
      </c>
      <c r="M57" s="92">
        <f>J57/J60%</f>
        <v>0.20031762120219238</v>
      </c>
      <c r="N57" s="92">
        <v>3905.2</v>
      </c>
      <c r="O57" s="91">
        <f t="shared" si="18"/>
        <v>61.199999999999818</v>
      </c>
      <c r="P57" s="69">
        <f t="shared" si="19"/>
        <v>101.59209157127992</v>
      </c>
      <c r="Q57" s="69">
        <f>N57/N62%</f>
        <v>0.21885959757788351</v>
      </c>
      <c r="R57" s="92">
        <v>4128.1000000000004</v>
      </c>
      <c r="S57" s="94">
        <f t="shared" si="8"/>
        <v>222.90000000000055</v>
      </c>
      <c r="T57" s="71">
        <f t="shared" si="9"/>
        <v>105.70777424971834</v>
      </c>
      <c r="U57" s="92">
        <f>R57/R62%</f>
        <v>0.34098600388787315</v>
      </c>
      <c r="V57" s="91">
        <f t="shared" si="20"/>
        <v>840.80000000000018</v>
      </c>
      <c r="W57" s="69">
        <f t="shared" si="21"/>
        <v>127.99680340969634</v>
      </c>
    </row>
    <row r="58" spans="1:23" s="22" customFormat="1" ht="17.25" customHeight="1" x14ac:dyDescent="0.25">
      <c r="A58" s="19" t="s">
        <v>146</v>
      </c>
      <c r="B58" s="20" t="s">
        <v>46</v>
      </c>
      <c r="C58" s="20" t="s">
        <v>39</v>
      </c>
      <c r="D58" s="21"/>
      <c r="E58" s="21"/>
      <c r="F58" s="89">
        <v>49895</v>
      </c>
      <c r="G58" s="97">
        <f t="shared" si="23"/>
        <v>3.2868622807010031</v>
      </c>
      <c r="H58" s="71"/>
      <c r="I58" s="89">
        <v>60534.400000000001</v>
      </c>
      <c r="J58" s="71">
        <v>38371.199999999997</v>
      </c>
      <c r="K58" s="91">
        <f t="shared" si="22"/>
        <v>-22163.200000000004</v>
      </c>
      <c r="L58" s="92">
        <f t="shared" si="17"/>
        <v>63.38742929640005</v>
      </c>
      <c r="M58" s="92">
        <f>J58/J60%</f>
        <v>1.9995909226518114</v>
      </c>
      <c r="N58" s="92">
        <v>37774.400000000001</v>
      </c>
      <c r="O58" s="91">
        <f t="shared" si="18"/>
        <v>-596.79999999999563</v>
      </c>
      <c r="P58" s="69">
        <f t="shared" si="19"/>
        <v>98.444666833458427</v>
      </c>
      <c r="Q58" s="69">
        <f>N58/N62%</f>
        <v>2.1169952839152932</v>
      </c>
      <c r="R58" s="92">
        <v>35252</v>
      </c>
      <c r="S58" s="94">
        <f t="shared" si="8"/>
        <v>-2522.4000000000015</v>
      </c>
      <c r="T58" s="71">
        <f t="shared" si="9"/>
        <v>93.322461773052638</v>
      </c>
      <c r="U58" s="92">
        <f>R58/R62%</f>
        <v>2.9118574184383381</v>
      </c>
      <c r="V58" s="91">
        <f t="shared" si="20"/>
        <v>-11523.800000000003</v>
      </c>
      <c r="W58" s="69">
        <f t="shared" si="21"/>
        <v>76.903898186191</v>
      </c>
    </row>
    <row r="59" spans="1:23" s="22" customFormat="1" ht="24.75" customHeight="1" x14ac:dyDescent="0.25">
      <c r="A59" s="41" t="s">
        <v>175</v>
      </c>
      <c r="B59" s="20" t="s">
        <v>46</v>
      </c>
      <c r="C59" s="20" t="s">
        <v>41</v>
      </c>
      <c r="D59" s="21"/>
      <c r="E59" s="21"/>
      <c r="F59" s="89">
        <v>0</v>
      </c>
      <c r="G59" s="97">
        <f t="shared" si="23"/>
        <v>0</v>
      </c>
      <c r="H59" s="71"/>
      <c r="I59" s="89">
        <v>0</v>
      </c>
      <c r="J59" s="71">
        <v>220</v>
      </c>
      <c r="K59" s="91">
        <f t="shared" si="22"/>
        <v>220</v>
      </c>
      <c r="L59" s="92">
        <v>0</v>
      </c>
      <c r="M59" s="92">
        <f>J59/J60%</f>
        <v>1.1464588102102581E-2</v>
      </c>
      <c r="N59" s="92">
        <v>220</v>
      </c>
      <c r="O59" s="91">
        <f t="shared" si="18"/>
        <v>0</v>
      </c>
      <c r="P59" s="69">
        <f t="shared" si="19"/>
        <v>99.999999999999986</v>
      </c>
      <c r="Q59" s="69">
        <f>N59/N62%</f>
        <v>1.2329486701611794E-2</v>
      </c>
      <c r="R59" s="92">
        <v>220</v>
      </c>
      <c r="S59" s="94">
        <f t="shared" si="8"/>
        <v>0</v>
      </c>
      <c r="T59" s="71">
        <f t="shared" si="9"/>
        <v>99.999999999999986</v>
      </c>
      <c r="U59" s="92">
        <f>R59/R62%</f>
        <v>1.8172263476013684E-2</v>
      </c>
      <c r="V59" s="93">
        <f t="shared" si="20"/>
        <v>220</v>
      </c>
      <c r="W59" s="69">
        <v>0</v>
      </c>
    </row>
    <row r="60" spans="1:23" s="28" customFormat="1" ht="14.25" x14ac:dyDescent="0.2">
      <c r="A60" s="26" t="s">
        <v>66</v>
      </c>
      <c r="B60" s="26"/>
      <c r="C60" s="26"/>
      <c r="D60" s="27">
        <f>D5+D14+D20+D16+D26+D44+D49+D52+D54+D33+D40+D30</f>
        <v>46450.5</v>
      </c>
      <c r="E60" s="27">
        <f>E5+E14+E20+E16+E26+E44+E49+E52+E54+E33+E40+E30+E56+E42</f>
        <v>0</v>
      </c>
      <c r="F60" s="70">
        <f>F5+F14+F20+F16+F26+F44+F49+F52+F54+F33+F40+F30+F56+F42</f>
        <v>1518013.1</v>
      </c>
      <c r="G60" s="98">
        <f t="shared" si="23"/>
        <v>100</v>
      </c>
      <c r="H60" s="70">
        <f>H5+H14+H20+H16+H26+H44+H49+H52+H54+H33+H40+H30+H56+H42</f>
        <v>0</v>
      </c>
      <c r="I60" s="70">
        <f>I5+I14+I20+I16+I26+I44+I49+I52+I54+I33+I40+I30+I56+I42</f>
        <v>2335486.5999999996</v>
      </c>
      <c r="J60" s="70">
        <f>J5+J14+J20+J16+J26+J44+J49+J52+J54+J33+J40+J30+J56+J42</f>
        <v>1918952.4999999998</v>
      </c>
      <c r="K60" s="85">
        <f t="shared" si="22"/>
        <v>-416534.09999999986</v>
      </c>
      <c r="L60" s="86">
        <f t="shared" si="17"/>
        <v>82.164997221564036</v>
      </c>
      <c r="M60" s="86">
        <f>J60/J60%</f>
        <v>100</v>
      </c>
      <c r="N60" s="70">
        <f>N5+N14+N20+N16+N26+N44+N49+N52+N54+N33+N40+N30+N56+N42</f>
        <v>1765340.3</v>
      </c>
      <c r="O60" s="85">
        <f t="shared" si="18"/>
        <v>-153612.19999999972</v>
      </c>
      <c r="P60" s="68">
        <f t="shared" si="19"/>
        <v>91.994997270646365</v>
      </c>
      <c r="Q60" s="68">
        <f>N60/N62%</f>
        <v>98.935180693951693</v>
      </c>
      <c r="R60" s="70">
        <f>R56+R54+R52+R49+R44+R42+R40+R33+R30+R26+R20+R16+R5</f>
        <v>1172636.2000000002</v>
      </c>
      <c r="S60" s="87">
        <f t="shared" si="8"/>
        <v>-592704.09999999986</v>
      </c>
      <c r="T60" s="70">
        <f t="shared" si="9"/>
        <v>66.425504476389065</v>
      </c>
      <c r="U60" s="86">
        <f>R60/R62%</f>
        <v>96.861154490506735</v>
      </c>
      <c r="V60" s="85">
        <f t="shared" si="20"/>
        <v>400939.39999999967</v>
      </c>
      <c r="W60" s="68">
        <f t="shared" si="21"/>
        <v>126.41211726038462</v>
      </c>
    </row>
    <row r="61" spans="1:23" x14ac:dyDescent="0.25">
      <c r="A61" s="66" t="s">
        <v>197</v>
      </c>
      <c r="B61" s="67"/>
      <c r="C61" s="67"/>
      <c r="D61" s="67"/>
      <c r="E61" s="67"/>
      <c r="F61" s="99"/>
      <c r="G61" s="99"/>
      <c r="H61" s="99"/>
      <c r="I61" s="99"/>
      <c r="J61" s="99"/>
      <c r="K61" s="99"/>
      <c r="L61" s="99"/>
      <c r="M61" s="99"/>
      <c r="N61" s="101">
        <v>19000</v>
      </c>
      <c r="O61" s="99"/>
      <c r="P61" s="99"/>
      <c r="Q61" s="68">
        <f>N61/N62%</f>
        <v>1.0648193060482913</v>
      </c>
      <c r="R61" s="101">
        <v>38000</v>
      </c>
      <c r="S61" s="99"/>
      <c r="T61" s="99"/>
      <c r="U61" s="86">
        <f>R61/R62%</f>
        <v>3.1388455094932728</v>
      </c>
      <c r="V61" s="100"/>
      <c r="W61" s="100"/>
    </row>
    <row r="62" spans="1:23" x14ac:dyDescent="0.25">
      <c r="A62" s="66" t="s">
        <v>198</v>
      </c>
      <c r="B62" s="67"/>
      <c r="C62" s="67"/>
      <c r="D62" s="67"/>
      <c r="E62" s="67"/>
      <c r="F62" s="99"/>
      <c r="G62" s="99"/>
      <c r="H62" s="99"/>
      <c r="I62" s="99"/>
      <c r="J62" s="99"/>
      <c r="K62" s="99"/>
      <c r="L62" s="99"/>
      <c r="M62" s="99"/>
      <c r="N62" s="101">
        <f>N60+N61</f>
        <v>1784340.3</v>
      </c>
      <c r="O62" s="105">
        <f>N62-J60</f>
        <v>-134612.19999999972</v>
      </c>
      <c r="P62" s="106">
        <f>N62/J60%</f>
        <v>92.985120788555221</v>
      </c>
      <c r="Q62" s="68">
        <f>N62/N62%</f>
        <v>99.999999999999986</v>
      </c>
      <c r="R62" s="101">
        <f>R60+R61</f>
        <v>1210636.2000000002</v>
      </c>
      <c r="S62" s="105">
        <f>R62-N62</f>
        <v>-573704.09999999986</v>
      </c>
      <c r="T62" s="106">
        <f>R62/N62%</f>
        <v>67.847831492681081</v>
      </c>
      <c r="U62" s="86">
        <f>R62/R62%</f>
        <v>100.00000000000001</v>
      </c>
      <c r="V62" s="100"/>
      <c r="W62" s="100"/>
    </row>
    <row r="63" spans="1:23" x14ac:dyDescent="0.25">
      <c r="F63" s="102"/>
      <c r="G63" s="102"/>
      <c r="H63" s="102"/>
      <c r="I63" s="102"/>
      <c r="J63" s="102"/>
      <c r="K63" s="102"/>
      <c r="L63" s="102"/>
      <c r="M63" s="102"/>
      <c r="N63" s="102"/>
      <c r="O63" s="102"/>
      <c r="P63" s="102"/>
      <c r="Q63" s="102"/>
      <c r="R63" s="102"/>
      <c r="S63" s="102"/>
      <c r="T63" s="102"/>
      <c r="U63" s="102"/>
      <c r="V63" s="103"/>
      <c r="W63" s="103"/>
    </row>
    <row r="64" spans="1:23" x14ac:dyDescent="0.25">
      <c r="D64" s="2"/>
      <c r="E64" s="2"/>
      <c r="F64" s="2"/>
      <c r="H64" s="2"/>
      <c r="I64" s="2"/>
      <c r="J64" s="2"/>
    </row>
  </sheetData>
  <mergeCells count="9">
    <mergeCell ref="V3:W3"/>
    <mergeCell ref="K1:U1"/>
    <mergeCell ref="V1:W1"/>
    <mergeCell ref="A3:A4"/>
    <mergeCell ref="B3:B4"/>
    <mergeCell ref="C3:C4"/>
    <mergeCell ref="D3:G3"/>
    <mergeCell ref="J3:U3"/>
    <mergeCell ref="A2:V2"/>
  </mergeCells>
  <pageMargins left="0" right="0" top="0.31496062992125984" bottom="0.15748031496062992" header="0.31496062992125984" footer="0.31496062992125984"/>
  <pageSetup paperSize="9" scale="8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доходы</vt:lpstr>
      <vt:lpstr>расходы</vt:lpstr>
      <vt:lpstr>Лист3</vt:lpstr>
      <vt:lpstr>доходы!Заголовки_для_печати</vt:lpstr>
      <vt:lpstr>расходы!Заголовки_для_печати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2024-11-28T12:19:04Z</dcterms:modified>
</cp:coreProperties>
</file>