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3"/>
  </bookViews>
  <sheets>
    <sheet name="доходы" sheetId="1" r:id="rId1"/>
    <sheet name="расходы" sheetId="2" r:id="rId2"/>
    <sheet name="МП" sheetId="3" r:id="rId3"/>
    <sheet name="Лист1" sheetId="4" r:id="rId4"/>
  </sheets>
  <definedNames>
    <definedName name="_xlnm.Print_Titles" localSheetId="0">доходы!$3:$4</definedName>
    <definedName name="_xlnm.Print_Titles" localSheetId="2">МП!$A:$O,МП!$3:$4</definedName>
    <definedName name="_xlnm.Print_Titles" localSheetId="1">расходы!$3:$4</definedName>
  </definedNames>
  <calcPr calcId="144525"/>
</workbook>
</file>

<file path=xl/calcChain.xml><?xml version="1.0" encoding="utf-8"?>
<calcChain xmlns="http://schemas.openxmlformats.org/spreadsheetml/2006/main">
  <c r="N77" i="3" l="1"/>
  <c r="M77" i="3"/>
  <c r="L77" i="3"/>
  <c r="K77" i="3"/>
  <c r="N13" i="2" l="1"/>
  <c r="N14" i="2"/>
  <c r="N15" i="2"/>
  <c r="N11" i="2"/>
  <c r="N12" i="2"/>
  <c r="M13" i="2"/>
  <c r="M14" i="2"/>
  <c r="M15" i="2"/>
  <c r="K37" i="2"/>
  <c r="L37" i="2"/>
  <c r="M37" i="2"/>
  <c r="N37" i="2"/>
  <c r="P37" i="2"/>
  <c r="H5" i="2"/>
  <c r="J78" i="1" l="1"/>
  <c r="L78" i="1"/>
  <c r="O78" i="1"/>
  <c r="I58" i="1"/>
  <c r="I42" i="1"/>
  <c r="D42" i="1"/>
  <c r="N75" i="3" l="1"/>
  <c r="K44" i="1" l="1"/>
  <c r="K43" i="1"/>
  <c r="J45" i="1"/>
  <c r="J44" i="1"/>
  <c r="J43" i="1"/>
  <c r="H42" i="1" l="1"/>
  <c r="L45" i="1"/>
  <c r="L44" i="1"/>
  <c r="M44" i="1"/>
  <c r="G42" i="1"/>
  <c r="E42" i="1"/>
  <c r="O45" i="1"/>
  <c r="P45" i="1"/>
  <c r="O44" i="1"/>
  <c r="P44" i="1"/>
  <c r="O43" i="1"/>
  <c r="P43" i="1"/>
  <c r="L43" i="1" l="1"/>
  <c r="M43" i="1"/>
  <c r="M51" i="2" l="1"/>
  <c r="L51" i="2"/>
  <c r="K51" i="2"/>
  <c r="J49" i="2"/>
  <c r="I49" i="2"/>
  <c r="H49" i="2"/>
  <c r="N51" i="2"/>
  <c r="F49" i="2"/>
  <c r="P51" i="2"/>
  <c r="Q51" i="2"/>
  <c r="E49" i="2"/>
  <c r="H16" i="2"/>
  <c r="J71" i="3" l="1"/>
  <c r="M27" i="3"/>
  <c r="K27" i="3"/>
  <c r="L27" i="3"/>
  <c r="J23" i="3"/>
  <c r="I23" i="3"/>
  <c r="H23" i="3"/>
  <c r="N27" i="3"/>
  <c r="E30" i="1"/>
  <c r="M75" i="3" l="1"/>
  <c r="L75" i="3"/>
  <c r="K75" i="3"/>
  <c r="I71" i="3"/>
  <c r="F5" i="2" l="1"/>
  <c r="E5" i="2"/>
  <c r="L39" i="1"/>
  <c r="O39" i="1"/>
  <c r="P39" i="1"/>
  <c r="J39" i="1"/>
  <c r="K39" i="1"/>
  <c r="D30" i="1" l="1"/>
  <c r="D28" i="1" s="1"/>
  <c r="P70" i="1" l="1"/>
  <c r="P71" i="1"/>
  <c r="K22" i="3" l="1"/>
  <c r="L22" i="3"/>
  <c r="M22" i="3"/>
  <c r="N22" i="3"/>
  <c r="H71" i="3"/>
  <c r="F71" i="3"/>
  <c r="E71" i="3"/>
  <c r="J67" i="3"/>
  <c r="I67" i="3"/>
  <c r="H67" i="3"/>
  <c r="F67" i="3"/>
  <c r="E67" i="3"/>
  <c r="P22" i="3"/>
  <c r="Q22" i="3"/>
  <c r="Q74" i="3"/>
  <c r="Q76" i="3"/>
  <c r="P74" i="3"/>
  <c r="P75" i="3"/>
  <c r="P76" i="3"/>
  <c r="N74" i="3"/>
  <c r="N76" i="3"/>
  <c r="M74" i="3"/>
  <c r="M76" i="3"/>
  <c r="L74" i="3"/>
  <c r="L76" i="3"/>
  <c r="K74" i="3"/>
  <c r="K76" i="3"/>
  <c r="Q69" i="3"/>
  <c r="Q70" i="3"/>
  <c r="P69" i="3"/>
  <c r="P70" i="3"/>
  <c r="N69" i="3"/>
  <c r="N70" i="3"/>
  <c r="M69" i="3"/>
  <c r="M70" i="3"/>
  <c r="L69" i="3"/>
  <c r="L70" i="3"/>
  <c r="K69" i="3"/>
  <c r="K70" i="3"/>
  <c r="Q61" i="3"/>
  <c r="Q63" i="3"/>
  <c r="Q64" i="3"/>
  <c r="Q65" i="3"/>
  <c r="P61" i="3"/>
  <c r="P63" i="3"/>
  <c r="P64" i="3"/>
  <c r="P65" i="3"/>
  <c r="N61" i="3"/>
  <c r="N63" i="3"/>
  <c r="N64" i="3"/>
  <c r="N65" i="3"/>
  <c r="M61" i="3"/>
  <c r="M63" i="3"/>
  <c r="M64" i="3"/>
  <c r="M65" i="3"/>
  <c r="L61" i="3"/>
  <c r="L63" i="3"/>
  <c r="L64" i="3"/>
  <c r="L65" i="3"/>
  <c r="K61" i="3"/>
  <c r="K63" i="3"/>
  <c r="K64" i="3"/>
  <c r="K65" i="3"/>
  <c r="J60" i="3"/>
  <c r="I60" i="3"/>
  <c r="H60" i="3"/>
  <c r="F60" i="3"/>
  <c r="E60" i="3"/>
  <c r="Q54" i="3"/>
  <c r="P54" i="3"/>
  <c r="N54" i="3"/>
  <c r="M54" i="3"/>
  <c r="L54" i="3"/>
  <c r="K54" i="3"/>
  <c r="J52" i="3"/>
  <c r="I52" i="3"/>
  <c r="H52" i="3"/>
  <c r="F52" i="3"/>
  <c r="E52" i="3"/>
  <c r="Q51" i="3"/>
  <c r="P51" i="3"/>
  <c r="N51" i="3"/>
  <c r="M51" i="3"/>
  <c r="L51" i="3"/>
  <c r="K51" i="3"/>
  <c r="J48" i="3"/>
  <c r="I48" i="3"/>
  <c r="H48" i="3"/>
  <c r="F48" i="3"/>
  <c r="E48" i="3"/>
  <c r="J35" i="3"/>
  <c r="I35" i="3"/>
  <c r="H35" i="3"/>
  <c r="F35" i="3"/>
  <c r="E35" i="3"/>
  <c r="Q29" i="3"/>
  <c r="Q30" i="3"/>
  <c r="Q31" i="3"/>
  <c r="P29" i="3"/>
  <c r="P30" i="3"/>
  <c r="P31" i="3"/>
  <c r="N29" i="3"/>
  <c r="N30" i="3"/>
  <c r="N31" i="3"/>
  <c r="M29" i="3"/>
  <c r="M30" i="3"/>
  <c r="M31" i="3"/>
  <c r="L29" i="3"/>
  <c r="L30" i="3"/>
  <c r="K29" i="3"/>
  <c r="K30" i="3"/>
  <c r="K31" i="3"/>
  <c r="J28" i="3"/>
  <c r="I28" i="3"/>
  <c r="H28" i="3"/>
  <c r="F28" i="3"/>
  <c r="E28" i="3"/>
  <c r="F23" i="3"/>
  <c r="E23" i="3"/>
  <c r="J18" i="3"/>
  <c r="I18" i="3"/>
  <c r="H18" i="3"/>
  <c r="F18" i="3"/>
  <c r="E18" i="3"/>
  <c r="J10" i="3"/>
  <c r="I10" i="3"/>
  <c r="H10" i="3"/>
  <c r="F10" i="3"/>
  <c r="E10" i="3"/>
  <c r="J6" i="3"/>
  <c r="I6" i="3"/>
  <c r="H6" i="3"/>
  <c r="F6" i="3"/>
  <c r="E6" i="3"/>
  <c r="Q80" i="3"/>
  <c r="P80" i="3"/>
  <c r="N80" i="3"/>
  <c r="M80" i="3"/>
  <c r="L80" i="3"/>
  <c r="K80" i="3"/>
  <c r="Q79" i="3"/>
  <c r="P79" i="3"/>
  <c r="N79" i="3"/>
  <c r="M79" i="3"/>
  <c r="L79" i="3"/>
  <c r="K79" i="3"/>
  <c r="Q78" i="3"/>
  <c r="P78" i="3"/>
  <c r="N78" i="3"/>
  <c r="M78" i="3"/>
  <c r="L78" i="3"/>
  <c r="K78" i="3"/>
  <c r="Q72" i="3"/>
  <c r="P72" i="3"/>
  <c r="N72" i="3"/>
  <c r="M72" i="3"/>
  <c r="L72" i="3"/>
  <c r="K72" i="3"/>
  <c r="D71" i="3"/>
  <c r="Q68" i="3"/>
  <c r="P68" i="3"/>
  <c r="N68" i="3"/>
  <c r="M68" i="3"/>
  <c r="L68" i="3"/>
  <c r="K68" i="3"/>
  <c r="D67" i="3"/>
  <c r="Q66" i="3"/>
  <c r="P66" i="3"/>
  <c r="N66" i="3"/>
  <c r="M66" i="3"/>
  <c r="L66" i="3"/>
  <c r="K66" i="3"/>
  <c r="D60" i="3"/>
  <c r="Q59" i="3"/>
  <c r="P59" i="3"/>
  <c r="N59" i="3"/>
  <c r="M59" i="3"/>
  <c r="L59" i="3"/>
  <c r="K59" i="3"/>
  <c r="Q58" i="3"/>
  <c r="P58" i="3"/>
  <c r="N58" i="3"/>
  <c r="M58" i="3"/>
  <c r="L58" i="3"/>
  <c r="K58" i="3"/>
  <c r="Q57" i="3"/>
  <c r="P57" i="3"/>
  <c r="M57" i="3"/>
  <c r="L57" i="3"/>
  <c r="K57" i="3"/>
  <c r="Q56" i="3"/>
  <c r="P56" i="3"/>
  <c r="N56" i="3"/>
  <c r="M56" i="3"/>
  <c r="L56" i="3"/>
  <c r="K56" i="3"/>
  <c r="J55" i="3"/>
  <c r="I55" i="3"/>
  <c r="H55" i="3"/>
  <c r="F55" i="3"/>
  <c r="E55" i="3"/>
  <c r="D55" i="3"/>
  <c r="Q53" i="3"/>
  <c r="P53" i="3"/>
  <c r="N53" i="3"/>
  <c r="M53" i="3"/>
  <c r="L53" i="3"/>
  <c r="K53" i="3"/>
  <c r="Q50" i="3"/>
  <c r="P50" i="3"/>
  <c r="N50" i="3"/>
  <c r="M50" i="3"/>
  <c r="L50" i="3"/>
  <c r="K50" i="3"/>
  <c r="D48" i="3"/>
  <c r="Q47" i="3"/>
  <c r="P47" i="3"/>
  <c r="N47" i="3"/>
  <c r="M47" i="3"/>
  <c r="L47" i="3"/>
  <c r="K47" i="3"/>
  <c r="Q46" i="3"/>
  <c r="P46" i="3"/>
  <c r="N46" i="3"/>
  <c r="M46" i="3"/>
  <c r="L46" i="3"/>
  <c r="K46" i="3"/>
  <c r="Q45" i="3"/>
  <c r="P45" i="3"/>
  <c r="N45" i="3"/>
  <c r="M45" i="3"/>
  <c r="L45" i="3"/>
  <c r="K45" i="3"/>
  <c r="Q44" i="3"/>
  <c r="P44" i="3"/>
  <c r="N44" i="3"/>
  <c r="M44" i="3"/>
  <c r="L44" i="3"/>
  <c r="K44" i="3"/>
  <c r="Q43" i="3"/>
  <c r="P43" i="3"/>
  <c r="N43" i="3"/>
  <c r="M43" i="3"/>
  <c r="L43" i="3"/>
  <c r="K43" i="3"/>
  <c r="J42" i="3"/>
  <c r="I42" i="3"/>
  <c r="H42" i="3"/>
  <c r="F42" i="3"/>
  <c r="E42" i="3"/>
  <c r="D42" i="3"/>
  <c r="Q41" i="3"/>
  <c r="P41" i="3"/>
  <c r="N41" i="3"/>
  <c r="M41" i="3"/>
  <c r="L41" i="3"/>
  <c r="K41" i="3"/>
  <c r="Q40" i="3"/>
  <c r="P40" i="3"/>
  <c r="N40" i="3"/>
  <c r="M40" i="3"/>
  <c r="L40" i="3"/>
  <c r="K40" i="3"/>
  <c r="J39" i="3"/>
  <c r="I39" i="3"/>
  <c r="H39" i="3"/>
  <c r="F39" i="3"/>
  <c r="E39" i="3"/>
  <c r="D39" i="3"/>
  <c r="Q38" i="3"/>
  <c r="P38" i="3"/>
  <c r="N38" i="3"/>
  <c r="M38" i="3"/>
  <c r="L38" i="3"/>
  <c r="K38" i="3"/>
  <c r="Q37" i="3"/>
  <c r="P37" i="3"/>
  <c r="N37" i="3"/>
  <c r="M37" i="3"/>
  <c r="L37" i="3"/>
  <c r="K37" i="3"/>
  <c r="Q36" i="3"/>
  <c r="P36" i="3"/>
  <c r="N36" i="3"/>
  <c r="M36" i="3"/>
  <c r="L36" i="3"/>
  <c r="K36" i="3"/>
  <c r="D35" i="3"/>
  <c r="Q34" i="3"/>
  <c r="P34" i="3"/>
  <c r="N34" i="3"/>
  <c r="M34" i="3"/>
  <c r="L34" i="3"/>
  <c r="K34" i="3"/>
  <c r="Q32" i="3"/>
  <c r="P32" i="3"/>
  <c r="N32" i="3"/>
  <c r="M32" i="3"/>
  <c r="L32" i="3"/>
  <c r="K32" i="3"/>
  <c r="Q26" i="3"/>
  <c r="P26" i="3"/>
  <c r="N26" i="3"/>
  <c r="M26" i="3"/>
  <c r="L26" i="3"/>
  <c r="K26" i="3"/>
  <c r="Q25" i="3"/>
  <c r="P25" i="3"/>
  <c r="N25" i="3"/>
  <c r="M25" i="3"/>
  <c r="L25" i="3"/>
  <c r="K25" i="3"/>
  <c r="Q24" i="3"/>
  <c r="P24" i="3"/>
  <c r="N24" i="3"/>
  <c r="M24" i="3"/>
  <c r="L24" i="3"/>
  <c r="K24" i="3"/>
  <c r="D23" i="3"/>
  <c r="Q21" i="3"/>
  <c r="P21" i="3"/>
  <c r="N21" i="3"/>
  <c r="M21" i="3"/>
  <c r="L21" i="3"/>
  <c r="K21" i="3"/>
  <c r="Q20" i="3"/>
  <c r="P20" i="3"/>
  <c r="N20" i="3"/>
  <c r="M20" i="3"/>
  <c r="L20" i="3"/>
  <c r="K20" i="3"/>
  <c r="Q19" i="3"/>
  <c r="P19" i="3"/>
  <c r="N19" i="3"/>
  <c r="M19" i="3"/>
  <c r="L19" i="3"/>
  <c r="K19" i="3"/>
  <c r="D18" i="3"/>
  <c r="Q16" i="3"/>
  <c r="P16" i="3"/>
  <c r="N16" i="3"/>
  <c r="M16" i="3"/>
  <c r="L16" i="3"/>
  <c r="K16" i="3"/>
  <c r="Q15" i="3"/>
  <c r="P15" i="3"/>
  <c r="J15" i="3"/>
  <c r="I15" i="3"/>
  <c r="M15" i="3" s="1"/>
  <c r="H15" i="3"/>
  <c r="F15" i="3"/>
  <c r="E15" i="3"/>
  <c r="D15" i="3"/>
  <c r="Q14" i="3"/>
  <c r="P14" i="3"/>
  <c r="N14" i="3"/>
  <c r="M14" i="3"/>
  <c r="L14" i="3"/>
  <c r="K14" i="3"/>
  <c r="P13" i="3"/>
  <c r="N13" i="3"/>
  <c r="M13" i="3"/>
  <c r="L13" i="3"/>
  <c r="K13" i="3"/>
  <c r="Q12" i="3"/>
  <c r="P12" i="3"/>
  <c r="N12" i="3"/>
  <c r="M12" i="3"/>
  <c r="L12" i="3"/>
  <c r="K12" i="3"/>
  <c r="Q11" i="3"/>
  <c r="P11" i="3"/>
  <c r="N11" i="3"/>
  <c r="M11" i="3"/>
  <c r="L11" i="3"/>
  <c r="K11" i="3"/>
  <c r="Q9" i="3"/>
  <c r="P9" i="3"/>
  <c r="N9" i="3"/>
  <c r="M9" i="3"/>
  <c r="L9" i="3"/>
  <c r="K9" i="3"/>
  <c r="Q8" i="3"/>
  <c r="P8" i="3"/>
  <c r="N8" i="3"/>
  <c r="M8" i="3"/>
  <c r="L8" i="3"/>
  <c r="K8" i="3"/>
  <c r="Q7" i="3"/>
  <c r="P7" i="3"/>
  <c r="N7" i="3"/>
  <c r="M7" i="3"/>
  <c r="L7" i="3"/>
  <c r="K7" i="3"/>
  <c r="D6" i="3"/>
  <c r="D81" i="3" s="1"/>
  <c r="H81" i="3" l="1"/>
  <c r="I81" i="3"/>
  <c r="J81" i="3"/>
  <c r="L10" i="3"/>
  <c r="K28" i="3"/>
  <c r="M48" i="3"/>
  <c r="P67" i="3"/>
  <c r="Q48" i="3"/>
  <c r="E81" i="3"/>
  <c r="F81" i="3"/>
  <c r="G22" i="3" s="1"/>
  <c r="L67" i="3"/>
  <c r="N67" i="3"/>
  <c r="P55" i="3"/>
  <c r="M55" i="3"/>
  <c r="N28" i="3"/>
  <c r="M28" i="3"/>
  <c r="P71" i="3"/>
  <c r="Q28" i="3"/>
  <c r="M71" i="3"/>
  <c r="N71" i="3"/>
  <c r="Q77" i="3"/>
  <c r="P77" i="3"/>
  <c r="M67" i="3"/>
  <c r="Q67" i="3"/>
  <c r="N60" i="3"/>
  <c r="M60" i="3"/>
  <c r="P60" i="3"/>
  <c r="L55" i="3"/>
  <c r="N55" i="3"/>
  <c r="Q55" i="3"/>
  <c r="N52" i="3"/>
  <c r="M52" i="3"/>
  <c r="P52" i="3"/>
  <c r="P48" i="3"/>
  <c r="K48" i="3"/>
  <c r="K42" i="3"/>
  <c r="Q42" i="3"/>
  <c r="P42" i="3"/>
  <c r="Q39" i="3"/>
  <c r="L39" i="3"/>
  <c r="P39" i="3"/>
  <c r="M35" i="3"/>
  <c r="K35" i="3"/>
  <c r="N35" i="3"/>
  <c r="Q35" i="3"/>
  <c r="L28" i="3"/>
  <c r="P28" i="3"/>
  <c r="M23" i="3"/>
  <c r="Q23" i="3"/>
  <c r="L23" i="3"/>
  <c r="P23" i="3"/>
  <c r="N18" i="3"/>
  <c r="Q18" i="3"/>
  <c r="K18" i="3"/>
  <c r="P18" i="3"/>
  <c r="N10" i="3"/>
  <c r="Q10" i="3"/>
  <c r="P10" i="3"/>
  <c r="K10" i="3"/>
  <c r="M10" i="3"/>
  <c r="N6" i="3"/>
  <c r="Q6" i="3"/>
  <c r="M39" i="3"/>
  <c r="K6" i="3"/>
  <c r="N15" i="3"/>
  <c r="L18" i="3"/>
  <c r="N23" i="3"/>
  <c r="L35" i="3"/>
  <c r="P35" i="3"/>
  <c r="N39" i="3"/>
  <c r="L42" i="3"/>
  <c r="N48" i="3"/>
  <c r="Q52" i="3"/>
  <c r="K55" i="3"/>
  <c r="Q60" i="3"/>
  <c r="K67" i="3"/>
  <c r="Q71" i="3"/>
  <c r="K23" i="3"/>
  <c r="K39" i="3"/>
  <c r="M42" i="3"/>
  <c r="L6" i="3"/>
  <c r="P6" i="3"/>
  <c r="K15" i="3"/>
  <c r="M18" i="3"/>
  <c r="M6" i="3"/>
  <c r="L15" i="3"/>
  <c r="N42" i="3"/>
  <c r="L48" i="3"/>
  <c r="K52" i="3"/>
  <c r="K60" i="3"/>
  <c r="K71" i="3"/>
  <c r="L52" i="3"/>
  <c r="L60" i="3"/>
  <c r="L71" i="3"/>
  <c r="I5" i="2"/>
  <c r="J5" i="2"/>
  <c r="K11" i="2"/>
  <c r="L11" i="2"/>
  <c r="P11" i="2"/>
  <c r="M11" i="2"/>
  <c r="O22" i="3" l="1"/>
  <c r="O27" i="3"/>
  <c r="G74" i="3"/>
  <c r="G75" i="3"/>
  <c r="G76" i="3"/>
  <c r="O74" i="3"/>
  <c r="O75" i="3"/>
  <c r="O76" i="3"/>
  <c r="O69" i="3"/>
  <c r="O64" i="3"/>
  <c r="O70" i="3"/>
  <c r="O65" i="3"/>
  <c r="O61" i="3"/>
  <c r="O63" i="3"/>
  <c r="G61" i="3"/>
  <c r="G63" i="3"/>
  <c r="G69" i="3"/>
  <c r="G64" i="3"/>
  <c r="G70" i="3"/>
  <c r="G65" i="3"/>
  <c r="O51" i="3"/>
  <c r="O54" i="3"/>
  <c r="G51" i="3"/>
  <c r="G54" i="3"/>
  <c r="O67" i="3"/>
  <c r="O31" i="3"/>
  <c r="O28" i="3"/>
  <c r="O29" i="3"/>
  <c r="O30" i="3"/>
  <c r="G6" i="3"/>
  <c r="G29" i="3"/>
  <c r="G30" i="3"/>
  <c r="G31" i="3"/>
  <c r="G28" i="3"/>
  <c r="N81" i="3"/>
  <c r="G48" i="3"/>
  <c r="G8" i="3"/>
  <c r="G32" i="3"/>
  <c r="G47" i="3"/>
  <c r="G21" i="3"/>
  <c r="G11" i="3"/>
  <c r="G34" i="3"/>
  <c r="G53" i="3"/>
  <c r="G36" i="3"/>
  <c r="G10" i="3"/>
  <c r="G52" i="3"/>
  <c r="G16" i="3"/>
  <c r="G50" i="3"/>
  <c r="G81" i="3"/>
  <c r="G43" i="3"/>
  <c r="G56" i="3"/>
  <c r="G23" i="3"/>
  <c r="G24" i="3"/>
  <c r="G7" i="3"/>
  <c r="G14" i="3"/>
  <c r="G44" i="3"/>
  <c r="G68" i="3"/>
  <c r="M81" i="3"/>
  <c r="G12" i="3"/>
  <c r="G25" i="3"/>
  <c r="G40" i="3"/>
  <c r="G9" i="3"/>
  <c r="G66" i="3"/>
  <c r="G19" i="3"/>
  <c r="G37" i="3"/>
  <c r="G45" i="3"/>
  <c r="G79" i="3"/>
  <c r="G18" i="3"/>
  <c r="G58" i="3"/>
  <c r="G67" i="3"/>
  <c r="G78" i="3"/>
  <c r="G13" i="3"/>
  <c r="G57" i="3"/>
  <c r="G77" i="3"/>
  <c r="G71" i="3"/>
  <c r="G55" i="3"/>
  <c r="G60" i="3"/>
  <c r="G35" i="3"/>
  <c r="G26" i="3"/>
  <c r="G41" i="3"/>
  <c r="G15" i="3"/>
  <c r="G72" i="3"/>
  <c r="G20" i="3"/>
  <c r="G38" i="3"/>
  <c r="G46" i="3"/>
  <c r="G80" i="3"/>
  <c r="G42" i="3"/>
  <c r="G59" i="3"/>
  <c r="G39" i="3"/>
  <c r="O60" i="3"/>
  <c r="O71" i="3"/>
  <c r="O52" i="3"/>
  <c r="O55" i="3"/>
  <c r="O6" i="3"/>
  <c r="Q81" i="3"/>
  <c r="O80" i="3"/>
  <c r="O79" i="3"/>
  <c r="O78" i="3"/>
  <c r="O77" i="3"/>
  <c r="O47" i="3"/>
  <c r="O46" i="3"/>
  <c r="O45" i="3"/>
  <c r="O44" i="3"/>
  <c r="O43" i="3"/>
  <c r="O42" i="3"/>
  <c r="O21" i="3"/>
  <c r="O18" i="3"/>
  <c r="P81" i="3"/>
  <c r="L81" i="3"/>
  <c r="O72" i="3"/>
  <c r="O66" i="3"/>
  <c r="O53" i="3"/>
  <c r="O16" i="3"/>
  <c r="O15" i="3"/>
  <c r="O81" i="3"/>
  <c r="K81" i="3"/>
  <c r="O50" i="3"/>
  <c r="O48" i="3"/>
  <c r="O41" i="3"/>
  <c r="O40" i="3"/>
  <c r="O34" i="3"/>
  <c r="O32" i="3"/>
  <c r="O26" i="3"/>
  <c r="O25" i="3"/>
  <c r="O24" i="3"/>
  <c r="O68" i="3"/>
  <c r="O59" i="3"/>
  <c r="O58" i="3"/>
  <c r="O57" i="3"/>
  <c r="O56" i="3"/>
  <c r="O13" i="3"/>
  <c r="O12" i="3"/>
  <c r="O11" i="3"/>
  <c r="O10" i="3"/>
  <c r="O9" i="3"/>
  <c r="O8" i="3"/>
  <c r="O7" i="3"/>
  <c r="O38" i="3"/>
  <c r="O37" i="3"/>
  <c r="O36" i="3"/>
  <c r="O35" i="3"/>
  <c r="O20" i="3"/>
  <c r="O19" i="3"/>
  <c r="O14" i="3"/>
  <c r="O39" i="3"/>
  <c r="O23" i="3"/>
  <c r="E11" i="1"/>
  <c r="D11" i="1"/>
  <c r="J15" i="1" l="1"/>
  <c r="K15" i="1"/>
  <c r="O15" i="1"/>
  <c r="P15" i="1"/>
  <c r="L15" i="1"/>
  <c r="M15" i="1"/>
  <c r="J14" i="1"/>
  <c r="K14" i="1"/>
  <c r="O14" i="1"/>
  <c r="P14" i="1"/>
  <c r="L14" i="1"/>
  <c r="M14" i="1"/>
  <c r="I9" i="1"/>
  <c r="H9" i="1"/>
  <c r="G9" i="1"/>
  <c r="E9" i="1"/>
  <c r="J13" i="1"/>
  <c r="K13" i="1"/>
  <c r="O13" i="1"/>
  <c r="P13" i="1"/>
  <c r="L13" i="1"/>
  <c r="M13" i="1"/>
  <c r="D9" i="1"/>
  <c r="P76" i="1" l="1"/>
  <c r="O75" i="1"/>
  <c r="O76" i="1"/>
  <c r="L75" i="1"/>
  <c r="L76" i="1"/>
  <c r="K75" i="1"/>
  <c r="J75" i="1"/>
  <c r="J76" i="1"/>
  <c r="O70" i="1"/>
  <c r="O71" i="1"/>
  <c r="O72" i="1"/>
  <c r="O73" i="1"/>
  <c r="M70" i="1"/>
  <c r="M71" i="1"/>
  <c r="L70" i="1"/>
  <c r="L71" i="1"/>
  <c r="L72" i="1"/>
  <c r="L73" i="1"/>
  <c r="K70" i="1"/>
  <c r="K71" i="1"/>
  <c r="J73" i="1"/>
  <c r="J70" i="1"/>
  <c r="J71" i="1"/>
  <c r="J72" i="1"/>
  <c r="G54" i="1"/>
  <c r="G30" i="1"/>
  <c r="G28" i="1" s="1"/>
  <c r="H74" i="1"/>
  <c r="H58" i="1" s="1"/>
  <c r="E74" i="1"/>
  <c r="E58" i="1" s="1"/>
  <c r="D74" i="1"/>
  <c r="D58" i="1" s="1"/>
  <c r="I30" i="1" l="1"/>
  <c r="I28" i="1" s="1"/>
  <c r="H30" i="1"/>
  <c r="H28" i="1" s="1"/>
  <c r="I33" i="2"/>
  <c r="H56" i="2" l="1"/>
  <c r="H54" i="2"/>
  <c r="H52" i="2"/>
  <c r="H44" i="2"/>
  <c r="H42" i="2"/>
  <c r="H40" i="2"/>
  <c r="H33" i="2"/>
  <c r="H30" i="2"/>
  <c r="H26" i="2"/>
  <c r="H20" i="2"/>
  <c r="H60" i="2" l="1"/>
  <c r="F56" i="2"/>
  <c r="F54" i="2"/>
  <c r="F52" i="2"/>
  <c r="F44" i="2"/>
  <c r="F42" i="2"/>
  <c r="F40" i="2"/>
  <c r="F33" i="2"/>
  <c r="F30" i="2"/>
  <c r="F26" i="2"/>
  <c r="F20" i="2"/>
  <c r="F16" i="2"/>
  <c r="F14" i="2"/>
  <c r="E56" i="2"/>
  <c r="E54" i="2"/>
  <c r="E52" i="2"/>
  <c r="E44" i="2"/>
  <c r="E42" i="2"/>
  <c r="E40" i="2"/>
  <c r="E33" i="2"/>
  <c r="E30" i="2"/>
  <c r="E26" i="2"/>
  <c r="E20" i="2"/>
  <c r="E16" i="2"/>
  <c r="E14" i="2"/>
  <c r="O37" i="1"/>
  <c r="P37" i="1"/>
  <c r="K6" i="2"/>
  <c r="J56" i="2"/>
  <c r="I56" i="2"/>
  <c r="K59" i="2"/>
  <c r="M59" i="2"/>
  <c r="N59" i="2"/>
  <c r="P59" i="2"/>
  <c r="J30" i="1"/>
  <c r="L37" i="1"/>
  <c r="M37" i="1"/>
  <c r="J37" i="1"/>
  <c r="K37" i="1"/>
  <c r="E46" i="1"/>
  <c r="G58" i="1"/>
  <c r="O30" i="1"/>
  <c r="M36" i="1"/>
  <c r="L36" i="1"/>
  <c r="J36" i="1"/>
  <c r="K36" i="1"/>
  <c r="O36" i="1"/>
  <c r="P36" i="1"/>
  <c r="J79" i="1"/>
  <c r="L79" i="1"/>
  <c r="J42" i="1"/>
  <c r="K42" i="1"/>
  <c r="L42" i="1"/>
  <c r="M42" i="1"/>
  <c r="J41" i="1"/>
  <c r="K41" i="1"/>
  <c r="L41" i="1"/>
  <c r="M41" i="1"/>
  <c r="J40" i="1"/>
  <c r="K40" i="1"/>
  <c r="L40" i="1"/>
  <c r="M40" i="1"/>
  <c r="P29" i="1"/>
  <c r="O29" i="1"/>
  <c r="L29" i="1"/>
  <c r="J29" i="1"/>
  <c r="J20" i="1"/>
  <c r="K20" i="1"/>
  <c r="L20" i="1"/>
  <c r="M20" i="1"/>
  <c r="J19" i="1"/>
  <c r="L19" i="1"/>
  <c r="J18" i="1"/>
  <c r="L18" i="1"/>
  <c r="I16" i="1"/>
  <c r="H16" i="1"/>
  <c r="G16" i="1"/>
  <c r="O79" i="1"/>
  <c r="P79" i="1"/>
  <c r="O42" i="1"/>
  <c r="P42" i="1"/>
  <c r="O41" i="1"/>
  <c r="P41" i="1"/>
  <c r="O40" i="1"/>
  <c r="P40" i="1"/>
  <c r="E16" i="1"/>
  <c r="O20" i="1"/>
  <c r="P20" i="1"/>
  <c r="O19" i="1"/>
  <c r="P19" i="1"/>
  <c r="O18" i="1"/>
  <c r="P18" i="1"/>
  <c r="D46" i="1"/>
  <c r="D16" i="1"/>
  <c r="D27" i="1" l="1"/>
  <c r="F60" i="2"/>
  <c r="G37" i="2" s="1"/>
  <c r="E60" i="2"/>
  <c r="K30" i="1"/>
  <c r="L30" i="1"/>
  <c r="E28" i="1"/>
  <c r="P30" i="1"/>
  <c r="M30" i="1"/>
  <c r="Q6" i="2"/>
  <c r="P6" i="2"/>
  <c r="N6" i="2"/>
  <c r="M6" i="2"/>
  <c r="Q39" i="2"/>
  <c r="P39" i="2"/>
  <c r="N39" i="2"/>
  <c r="M39" i="2"/>
  <c r="Q34" i="2"/>
  <c r="Q35" i="2"/>
  <c r="Q36" i="2"/>
  <c r="P34" i="2"/>
  <c r="P35" i="2"/>
  <c r="P36" i="2"/>
  <c r="N34" i="2"/>
  <c r="N35" i="2"/>
  <c r="N36" i="2"/>
  <c r="M34" i="2"/>
  <c r="M35" i="2"/>
  <c r="M36" i="2"/>
  <c r="Q57" i="2"/>
  <c r="Q58" i="2"/>
  <c r="P57" i="2"/>
  <c r="P58" i="2"/>
  <c r="N57" i="2"/>
  <c r="N58" i="2"/>
  <c r="M57" i="2"/>
  <c r="M58" i="2"/>
  <c r="L57" i="2"/>
  <c r="L58" i="2"/>
  <c r="K57" i="2"/>
  <c r="K58" i="2"/>
  <c r="P56" i="2"/>
  <c r="M56" i="2"/>
  <c r="K47" i="2"/>
  <c r="K48" i="2"/>
  <c r="P47" i="2"/>
  <c r="Q47" i="2"/>
  <c r="J44" i="2"/>
  <c r="I44" i="2"/>
  <c r="L47" i="2"/>
  <c r="M47" i="2"/>
  <c r="N47" i="2"/>
  <c r="L34" i="2"/>
  <c r="L35" i="2"/>
  <c r="L36" i="2"/>
  <c r="L38" i="2"/>
  <c r="L39" i="2"/>
  <c r="K34" i="2"/>
  <c r="K35" i="2"/>
  <c r="K36" i="2"/>
  <c r="K38" i="2"/>
  <c r="K39" i="2"/>
  <c r="J20" i="2"/>
  <c r="I20" i="2"/>
  <c r="L6" i="2"/>
  <c r="J33" i="2"/>
  <c r="Q43" i="2"/>
  <c r="P43" i="2"/>
  <c r="N43" i="2"/>
  <c r="M43" i="2"/>
  <c r="L43" i="2"/>
  <c r="K43" i="2"/>
  <c r="J42" i="2"/>
  <c r="I42" i="2"/>
  <c r="Q21" i="2"/>
  <c r="Q22" i="2"/>
  <c r="P21" i="2"/>
  <c r="P22" i="2"/>
  <c r="N21" i="2"/>
  <c r="N22" i="2"/>
  <c r="M21" i="2"/>
  <c r="M22" i="2"/>
  <c r="L21" i="2"/>
  <c r="L22" i="2"/>
  <c r="K21" i="2"/>
  <c r="K22" i="2"/>
  <c r="P26" i="1"/>
  <c r="O26" i="1"/>
  <c r="M26" i="1"/>
  <c r="L26" i="1"/>
  <c r="K26" i="1"/>
  <c r="J26" i="1"/>
  <c r="Q7" i="2"/>
  <c r="P7" i="2"/>
  <c r="N7" i="2"/>
  <c r="M7" i="2"/>
  <c r="L7" i="2"/>
  <c r="K7" i="2"/>
  <c r="P55" i="1"/>
  <c r="O55" i="1"/>
  <c r="M55" i="1"/>
  <c r="L55" i="1"/>
  <c r="K55" i="1"/>
  <c r="J55" i="1"/>
  <c r="G11" i="2" l="1"/>
  <c r="G51" i="2"/>
  <c r="L56" i="2"/>
  <c r="N56" i="2"/>
  <c r="K56" i="2"/>
  <c r="Q56" i="2"/>
  <c r="P42" i="2"/>
  <c r="M42" i="2"/>
  <c r="Q42" i="2"/>
  <c r="K42" i="2"/>
  <c r="L42" i="2"/>
  <c r="N42" i="2"/>
  <c r="L25" i="1"/>
  <c r="K25" i="1"/>
  <c r="O25" i="1"/>
  <c r="J25" i="1"/>
  <c r="D54" i="2"/>
  <c r="D52" i="2"/>
  <c r="D49" i="2"/>
  <c r="D44" i="2"/>
  <c r="D40" i="2"/>
  <c r="D33" i="2"/>
  <c r="D30" i="2"/>
  <c r="D26" i="2"/>
  <c r="D20" i="2"/>
  <c r="D16" i="2"/>
  <c r="D14" i="2"/>
  <c r="D5" i="2"/>
  <c r="D7" i="1"/>
  <c r="C74" i="1"/>
  <c r="C69" i="1"/>
  <c r="C66" i="1"/>
  <c r="C62" i="1"/>
  <c r="C59" i="1"/>
  <c r="C56" i="1"/>
  <c r="C54" i="1" s="1"/>
  <c r="C50" i="1"/>
  <c r="C46" i="1"/>
  <c r="C28" i="1"/>
  <c r="C22" i="1"/>
  <c r="C16" i="1"/>
  <c r="C9" i="1"/>
  <c r="C7" i="1"/>
  <c r="P51" i="1"/>
  <c r="O51" i="1"/>
  <c r="M51" i="1"/>
  <c r="L51" i="1"/>
  <c r="K51" i="1"/>
  <c r="J51" i="1"/>
  <c r="P35" i="1"/>
  <c r="O35" i="1"/>
  <c r="L35" i="1"/>
  <c r="J35" i="1"/>
  <c r="G7" i="1"/>
  <c r="D6" i="1" l="1"/>
  <c r="G59" i="2"/>
  <c r="C6" i="1"/>
  <c r="C27" i="1"/>
  <c r="D60" i="2"/>
  <c r="C58" i="1"/>
  <c r="E7" i="1"/>
  <c r="H7" i="1"/>
  <c r="G47" i="2" l="1"/>
  <c r="G35" i="2"/>
  <c r="G56" i="2"/>
  <c r="G39" i="2"/>
  <c r="G34" i="2"/>
  <c r="G38" i="2"/>
  <c r="G36" i="2"/>
  <c r="G57" i="2"/>
  <c r="G58" i="2"/>
  <c r="E27" i="1"/>
  <c r="D5" i="1"/>
  <c r="D80" i="1" s="1"/>
  <c r="C5" i="1"/>
  <c r="C80" i="1" s="1"/>
  <c r="C25" i="1"/>
  <c r="E6" i="1"/>
  <c r="G43" i="2"/>
  <c r="G42" i="2"/>
  <c r="G22" i="2"/>
  <c r="G21" i="2"/>
  <c r="G7" i="2"/>
  <c r="G6" i="2"/>
  <c r="N8" i="2"/>
  <c r="N9" i="2"/>
  <c r="N10" i="2"/>
  <c r="N17" i="2"/>
  <c r="N18" i="2"/>
  <c r="N19" i="2"/>
  <c r="N23" i="2"/>
  <c r="N24" i="2"/>
  <c r="N25" i="2"/>
  <c r="N27" i="2"/>
  <c r="N28" i="2"/>
  <c r="N29" i="2"/>
  <c r="N31" i="2"/>
  <c r="N32" i="2"/>
  <c r="N38" i="2"/>
  <c r="N41" i="2"/>
  <c r="N45" i="2"/>
  <c r="N46" i="2"/>
  <c r="N48" i="2"/>
  <c r="N50" i="2"/>
  <c r="N53" i="2"/>
  <c r="N55" i="2"/>
  <c r="P8" i="2"/>
  <c r="Q8" i="2"/>
  <c r="P9" i="2"/>
  <c r="Q9" i="2"/>
  <c r="P10" i="2"/>
  <c r="Q10" i="2"/>
  <c r="P12" i="2"/>
  <c r="P13" i="2"/>
  <c r="Q13" i="2"/>
  <c r="P15" i="2"/>
  <c r="Q15" i="2"/>
  <c r="P17" i="2"/>
  <c r="Q17" i="2"/>
  <c r="P18" i="2"/>
  <c r="Q18" i="2"/>
  <c r="P19" i="2"/>
  <c r="Q19" i="2"/>
  <c r="P23" i="2"/>
  <c r="Q23" i="2"/>
  <c r="P24" i="2"/>
  <c r="Q24" i="2"/>
  <c r="P25" i="2"/>
  <c r="Q25" i="2"/>
  <c r="P27" i="2"/>
  <c r="Q27" i="2"/>
  <c r="P28" i="2"/>
  <c r="Q28" i="2"/>
  <c r="P29" i="2"/>
  <c r="Q29" i="2"/>
  <c r="P31" i="2"/>
  <c r="Q31" i="2"/>
  <c r="P32" i="2"/>
  <c r="Q32" i="2"/>
  <c r="P38" i="2"/>
  <c r="Q38" i="2"/>
  <c r="P41" i="2"/>
  <c r="Q41" i="2"/>
  <c r="P45" i="2"/>
  <c r="Q45" i="2"/>
  <c r="P46" i="2"/>
  <c r="Q46" i="2"/>
  <c r="P48" i="2"/>
  <c r="Q48" i="2"/>
  <c r="P50" i="2"/>
  <c r="Q50" i="2"/>
  <c r="P53" i="2"/>
  <c r="Q53" i="2"/>
  <c r="P55" i="2"/>
  <c r="Q55" i="2"/>
  <c r="M8" i="1"/>
  <c r="M10" i="1"/>
  <c r="M12" i="1"/>
  <c r="M17" i="1"/>
  <c r="M21" i="1"/>
  <c r="M23" i="1"/>
  <c r="M24" i="1"/>
  <c r="M31" i="1"/>
  <c r="M32" i="1"/>
  <c r="M33" i="1"/>
  <c r="M34" i="1"/>
  <c r="M38" i="1"/>
  <c r="M47" i="1"/>
  <c r="M48" i="1"/>
  <c r="M49" i="1"/>
  <c r="M52" i="1"/>
  <c r="M53" i="1"/>
  <c r="M57" i="1"/>
  <c r="M60" i="1"/>
  <c r="M61" i="1"/>
  <c r="M63" i="1"/>
  <c r="M64" i="1"/>
  <c r="M65" i="1"/>
  <c r="M67" i="1"/>
  <c r="M68" i="1"/>
  <c r="O8" i="1"/>
  <c r="P8" i="1"/>
  <c r="O10" i="1"/>
  <c r="P10" i="1"/>
  <c r="O12" i="1"/>
  <c r="P12" i="1"/>
  <c r="O17" i="1"/>
  <c r="P17" i="1"/>
  <c r="O21" i="1"/>
  <c r="P21" i="1"/>
  <c r="O23" i="1"/>
  <c r="P23" i="1"/>
  <c r="O24" i="1"/>
  <c r="P24" i="1"/>
  <c r="O31" i="1"/>
  <c r="P31" i="1"/>
  <c r="O32" i="1"/>
  <c r="P32" i="1"/>
  <c r="O33" i="1"/>
  <c r="P33" i="1"/>
  <c r="O34" i="1"/>
  <c r="P34" i="1"/>
  <c r="O38" i="1"/>
  <c r="P38" i="1"/>
  <c r="O47" i="1"/>
  <c r="P47" i="1"/>
  <c r="O48" i="1"/>
  <c r="P48" i="1"/>
  <c r="O49" i="1"/>
  <c r="P49" i="1"/>
  <c r="O52" i="1"/>
  <c r="P52" i="1"/>
  <c r="O53" i="1"/>
  <c r="P53" i="1"/>
  <c r="O57" i="1"/>
  <c r="P57" i="1"/>
  <c r="O60" i="1"/>
  <c r="P60" i="1"/>
  <c r="O61" i="1"/>
  <c r="P61" i="1"/>
  <c r="O63" i="1"/>
  <c r="P63" i="1"/>
  <c r="O64" i="1"/>
  <c r="P64" i="1"/>
  <c r="O65" i="1"/>
  <c r="P65" i="1"/>
  <c r="O67" i="1"/>
  <c r="P67" i="1"/>
  <c r="O68" i="1"/>
  <c r="P68" i="1"/>
  <c r="O77" i="1"/>
  <c r="P77" i="1"/>
  <c r="M55" i="2"/>
  <c r="L55" i="2"/>
  <c r="K55" i="2"/>
  <c r="J54" i="2"/>
  <c r="I54" i="2"/>
  <c r="M53" i="2"/>
  <c r="L53" i="2"/>
  <c r="K53" i="2"/>
  <c r="J52" i="2"/>
  <c r="I52" i="2"/>
  <c r="M50" i="2"/>
  <c r="L50" i="2"/>
  <c r="K50" i="2"/>
  <c r="M48" i="2"/>
  <c r="L48" i="2"/>
  <c r="M46" i="2"/>
  <c r="L46" i="2"/>
  <c r="K46" i="2"/>
  <c r="M45" i="2"/>
  <c r="L45" i="2"/>
  <c r="K45" i="2"/>
  <c r="M41" i="2"/>
  <c r="L41" i="2"/>
  <c r="K41" i="2"/>
  <c r="J40" i="2"/>
  <c r="I40" i="2"/>
  <c r="M38" i="2"/>
  <c r="M32" i="2"/>
  <c r="L32" i="2"/>
  <c r="K32" i="2"/>
  <c r="M31" i="2"/>
  <c r="L31" i="2"/>
  <c r="K31" i="2"/>
  <c r="J30" i="2"/>
  <c r="I30" i="2"/>
  <c r="M29" i="2"/>
  <c r="L29" i="2"/>
  <c r="K29" i="2"/>
  <c r="M28" i="2"/>
  <c r="L28" i="2"/>
  <c r="K28" i="2"/>
  <c r="M27" i="2"/>
  <c r="L27" i="2"/>
  <c r="K27" i="2"/>
  <c r="J26" i="2"/>
  <c r="I26" i="2"/>
  <c r="M25" i="2"/>
  <c r="L25" i="2"/>
  <c r="K25" i="2"/>
  <c r="M24" i="2"/>
  <c r="L24" i="2"/>
  <c r="K24" i="2"/>
  <c r="M23" i="2"/>
  <c r="L23" i="2"/>
  <c r="K23" i="2"/>
  <c r="M19" i="2"/>
  <c r="L19" i="2"/>
  <c r="K19" i="2"/>
  <c r="M18" i="2"/>
  <c r="L18" i="2"/>
  <c r="K18" i="2"/>
  <c r="M17" i="2"/>
  <c r="L17" i="2"/>
  <c r="K17" i="2"/>
  <c r="J16" i="2"/>
  <c r="I16" i="2"/>
  <c r="L15" i="2"/>
  <c r="K15" i="2"/>
  <c r="J14" i="2"/>
  <c r="I14" i="2"/>
  <c r="L13" i="2"/>
  <c r="K13" i="2"/>
  <c r="M12" i="2"/>
  <c r="L12" i="2"/>
  <c r="K12" i="2"/>
  <c r="M10" i="2"/>
  <c r="L10" i="2"/>
  <c r="K10" i="2"/>
  <c r="M9" i="2"/>
  <c r="L9" i="2"/>
  <c r="K9" i="2"/>
  <c r="M8" i="2"/>
  <c r="L8" i="2"/>
  <c r="K8" i="2"/>
  <c r="L77" i="1"/>
  <c r="J77" i="1"/>
  <c r="O74" i="1"/>
  <c r="O69" i="1"/>
  <c r="L68" i="1"/>
  <c r="K68" i="1"/>
  <c r="J68" i="1"/>
  <c r="L67" i="1"/>
  <c r="K67" i="1"/>
  <c r="J67" i="1"/>
  <c r="L65" i="1"/>
  <c r="K65" i="1"/>
  <c r="J65" i="1"/>
  <c r="L64" i="1"/>
  <c r="K64" i="1"/>
  <c r="J64" i="1"/>
  <c r="L63" i="1"/>
  <c r="K63" i="1"/>
  <c r="J63" i="1"/>
  <c r="L61" i="1"/>
  <c r="K61" i="1"/>
  <c r="J61" i="1"/>
  <c r="L60" i="1"/>
  <c r="K60" i="1"/>
  <c r="J60" i="1"/>
  <c r="L57" i="1"/>
  <c r="K57" i="1"/>
  <c r="J57" i="1"/>
  <c r="L53" i="1"/>
  <c r="K53" i="1"/>
  <c r="J53" i="1"/>
  <c r="L52" i="1"/>
  <c r="K52" i="1"/>
  <c r="J52" i="1"/>
  <c r="L49" i="1"/>
  <c r="K49" i="1"/>
  <c r="J49" i="1"/>
  <c r="L48" i="1"/>
  <c r="K48" i="1"/>
  <c r="J48" i="1"/>
  <c r="L47" i="1"/>
  <c r="K47" i="1"/>
  <c r="J47" i="1"/>
  <c r="I46" i="1"/>
  <c r="I27" i="1" s="1"/>
  <c r="H46" i="1"/>
  <c r="H27" i="1" s="1"/>
  <c r="G46" i="1"/>
  <c r="G27" i="1" s="1"/>
  <c r="L38" i="1"/>
  <c r="K38" i="1"/>
  <c r="J38" i="1"/>
  <c r="L34" i="1"/>
  <c r="K34" i="1"/>
  <c r="J34" i="1"/>
  <c r="L33" i="1"/>
  <c r="K33" i="1"/>
  <c r="J33" i="1"/>
  <c r="L32" i="1"/>
  <c r="K32" i="1"/>
  <c r="J32" i="1"/>
  <c r="L31" i="1"/>
  <c r="K31" i="1"/>
  <c r="J31" i="1"/>
  <c r="L24" i="1"/>
  <c r="K24" i="1"/>
  <c r="J24" i="1"/>
  <c r="L23" i="1"/>
  <c r="K23" i="1"/>
  <c r="J23" i="1"/>
  <c r="O22" i="1"/>
  <c r="L21" i="1"/>
  <c r="K21" i="1"/>
  <c r="J21" i="1"/>
  <c r="L17" i="1"/>
  <c r="K17" i="1"/>
  <c r="J17" i="1"/>
  <c r="L12" i="1"/>
  <c r="K12" i="1"/>
  <c r="J12" i="1"/>
  <c r="L10" i="1"/>
  <c r="K10" i="1"/>
  <c r="J10" i="1"/>
  <c r="L8" i="1"/>
  <c r="K8" i="1"/>
  <c r="J8" i="1"/>
  <c r="I7" i="1"/>
  <c r="M7" i="1"/>
  <c r="I60" i="2" l="1"/>
  <c r="J60" i="2"/>
  <c r="O37" i="2" s="1"/>
  <c r="G6" i="1"/>
  <c r="G5" i="1" s="1"/>
  <c r="H6" i="1"/>
  <c r="O16" i="1"/>
  <c r="I6" i="1"/>
  <c r="E5" i="1"/>
  <c r="E80" i="1" s="1"/>
  <c r="F78" i="1" s="1"/>
  <c r="O28" i="1"/>
  <c r="O27" i="1"/>
  <c r="O56" i="1"/>
  <c r="L54" i="1"/>
  <c r="M54" i="1"/>
  <c r="N40" i="2"/>
  <c r="N52" i="2"/>
  <c r="K30" i="2"/>
  <c r="N33" i="2"/>
  <c r="N44" i="2"/>
  <c r="N49" i="2"/>
  <c r="N54" i="2"/>
  <c r="J7" i="1"/>
  <c r="K46" i="1"/>
  <c r="M66" i="1"/>
  <c r="J66" i="1"/>
  <c r="L26" i="2"/>
  <c r="K20" i="2"/>
  <c r="J9" i="1"/>
  <c r="N26" i="2"/>
  <c r="N5" i="2"/>
  <c r="L69" i="1"/>
  <c r="M62" i="1"/>
  <c r="M56" i="1"/>
  <c r="M50" i="1"/>
  <c r="M46" i="1"/>
  <c r="M22" i="1"/>
  <c r="M16" i="1"/>
  <c r="M9" i="1"/>
  <c r="M28" i="1"/>
  <c r="L52" i="2"/>
  <c r="N30" i="2"/>
  <c r="L14" i="2"/>
  <c r="M16" i="2"/>
  <c r="M20" i="2"/>
  <c r="Q5" i="2"/>
  <c r="P54" i="2"/>
  <c r="P52" i="2"/>
  <c r="P49" i="2"/>
  <c r="P44" i="2"/>
  <c r="P40" i="2"/>
  <c r="P33" i="2"/>
  <c r="P30" i="2"/>
  <c r="P26" i="2"/>
  <c r="P20" i="2"/>
  <c r="P16" i="2"/>
  <c r="P14" i="2"/>
  <c r="P5" i="2"/>
  <c r="Q54" i="2"/>
  <c r="Q52" i="2"/>
  <c r="Q49" i="2"/>
  <c r="Q44" i="2"/>
  <c r="Q40" i="2"/>
  <c r="Q33" i="2"/>
  <c r="Q30" i="2"/>
  <c r="Q26" i="2"/>
  <c r="Q20" i="2"/>
  <c r="Q16" i="2"/>
  <c r="Q14" i="2"/>
  <c r="K40" i="2"/>
  <c r="G54" i="2"/>
  <c r="N20" i="2"/>
  <c r="N16" i="2"/>
  <c r="M11" i="1"/>
  <c r="K50" i="1"/>
  <c r="J22" i="1"/>
  <c r="J11" i="1"/>
  <c r="O62" i="1"/>
  <c r="O59" i="1"/>
  <c r="L59" i="1"/>
  <c r="P69" i="1"/>
  <c r="P66" i="1"/>
  <c r="P62" i="1"/>
  <c r="P59" i="1"/>
  <c r="P56" i="1"/>
  <c r="P50" i="1"/>
  <c r="P46" i="1"/>
  <c r="P28" i="1"/>
  <c r="P22" i="1"/>
  <c r="P16" i="1"/>
  <c r="P11" i="1"/>
  <c r="P9" i="1"/>
  <c r="P7" i="1"/>
  <c r="M69" i="1"/>
  <c r="K22" i="1"/>
  <c r="L46" i="1"/>
  <c r="O66" i="1"/>
  <c r="O50" i="1"/>
  <c r="O46" i="1"/>
  <c r="O11" i="1"/>
  <c r="O9" i="1"/>
  <c r="O7" i="1"/>
  <c r="M52" i="2"/>
  <c r="L54" i="2"/>
  <c r="M40" i="2"/>
  <c r="K44" i="2"/>
  <c r="K33" i="2"/>
  <c r="M49" i="2"/>
  <c r="K52" i="2"/>
  <c r="M26" i="2"/>
  <c r="M30" i="2"/>
  <c r="K16" i="2"/>
  <c r="K26" i="2"/>
  <c r="L33" i="2"/>
  <c r="L49" i="2"/>
  <c r="M54" i="2"/>
  <c r="L44" i="2"/>
  <c r="K5" i="2"/>
  <c r="K14" i="2"/>
  <c r="L16" i="2"/>
  <c r="M5" i="2"/>
  <c r="L5" i="2"/>
  <c r="L20" i="2"/>
  <c r="L30" i="2"/>
  <c r="L40" i="2"/>
  <c r="K49" i="2"/>
  <c r="K54" i="2"/>
  <c r="M33" i="2"/>
  <c r="M44" i="2"/>
  <c r="K66" i="1"/>
  <c r="L50" i="1"/>
  <c r="L16" i="1"/>
  <c r="K59" i="1"/>
  <c r="K7" i="1"/>
  <c r="L11" i="1"/>
  <c r="J46" i="1"/>
  <c r="L56" i="1"/>
  <c r="L7" i="1"/>
  <c r="L9" i="1"/>
  <c r="L22" i="1"/>
  <c r="J59" i="1"/>
  <c r="L62" i="1"/>
  <c r="L66" i="1"/>
  <c r="L74" i="1"/>
  <c r="L28" i="1"/>
  <c r="K11" i="1"/>
  <c r="J28" i="1"/>
  <c r="K16" i="1"/>
  <c r="K9" i="1"/>
  <c r="J16" i="1"/>
  <c r="K28" i="1"/>
  <c r="K62" i="1"/>
  <c r="K69" i="1"/>
  <c r="K74" i="1"/>
  <c r="J50" i="1"/>
  <c r="K56" i="1"/>
  <c r="J62" i="1"/>
  <c r="J69" i="1"/>
  <c r="J74" i="1"/>
  <c r="J56" i="1"/>
  <c r="O11" i="2" l="1"/>
  <c r="O51" i="2"/>
  <c r="F44" i="1"/>
  <c r="F45" i="1"/>
  <c r="F43" i="1"/>
  <c r="F15" i="1"/>
  <c r="F39" i="1"/>
  <c r="F13" i="1"/>
  <c r="F14" i="1"/>
  <c r="F37" i="1"/>
  <c r="F72" i="1"/>
  <c r="F75" i="1"/>
  <c r="F76" i="1"/>
  <c r="F73" i="1"/>
  <c r="O39" i="2"/>
  <c r="O59" i="2"/>
  <c r="O57" i="2"/>
  <c r="O35" i="2"/>
  <c r="O6" i="2"/>
  <c r="O34" i="2"/>
  <c r="O36" i="2"/>
  <c r="O58" i="2"/>
  <c r="O47" i="2"/>
  <c r="O56" i="2"/>
  <c r="F79" i="1"/>
  <c r="F36" i="1"/>
  <c r="F42" i="1"/>
  <c r="F41" i="1"/>
  <c r="F40" i="1"/>
  <c r="F30" i="1"/>
  <c r="F29" i="1"/>
  <c r="F18" i="1"/>
  <c r="F19" i="1"/>
  <c r="F20" i="1"/>
  <c r="O22" i="2"/>
  <c r="O21" i="2"/>
  <c r="F55" i="1"/>
  <c r="F26" i="1"/>
  <c r="F25" i="1"/>
  <c r="H5" i="1"/>
  <c r="M5" i="1" s="1"/>
  <c r="O46" i="2"/>
  <c r="O7" i="2"/>
  <c r="I5" i="1"/>
  <c r="I80" i="1" s="1"/>
  <c r="N78" i="1" s="1"/>
  <c r="P27" i="1"/>
  <c r="L6" i="1"/>
  <c r="M6" i="1"/>
  <c r="F27" i="1"/>
  <c r="F54" i="1"/>
  <c r="P54" i="1"/>
  <c r="K54" i="1"/>
  <c r="O54" i="1"/>
  <c r="J54" i="1"/>
  <c r="J27" i="1"/>
  <c r="L27" i="1"/>
  <c r="M27" i="1"/>
  <c r="K27" i="1"/>
  <c r="O6" i="1"/>
  <c r="K6" i="1"/>
  <c r="J6" i="1"/>
  <c r="P6" i="1"/>
  <c r="F51" i="1"/>
  <c r="F6" i="1"/>
  <c r="F24" i="1"/>
  <c r="F35" i="1"/>
  <c r="O12" i="2"/>
  <c r="O55" i="2"/>
  <c r="O29" i="2"/>
  <c r="O28" i="2"/>
  <c r="O33" i="2"/>
  <c r="O9" i="2"/>
  <c r="O30" i="2"/>
  <c r="O60" i="2"/>
  <c r="O15" i="2"/>
  <c r="O54" i="2"/>
  <c r="O40" i="2"/>
  <c r="O26" i="2"/>
  <c r="O31" i="2"/>
  <c r="O8" i="2"/>
  <c r="O14" i="2"/>
  <c r="O5" i="2"/>
  <c r="O25" i="2"/>
  <c r="O32" i="2"/>
  <c r="O44" i="2"/>
  <c r="O18" i="2"/>
  <c r="O50" i="2"/>
  <c r="O45" i="2"/>
  <c r="O16" i="2"/>
  <c r="O17" i="2"/>
  <c r="O38" i="2"/>
  <c r="O27" i="2"/>
  <c r="O48" i="2"/>
  <c r="O49" i="2"/>
  <c r="O10" i="2"/>
  <c r="O52" i="2"/>
  <c r="O13" i="2"/>
  <c r="O20" i="2"/>
  <c r="O19" i="2"/>
  <c r="O24" i="2"/>
  <c r="O23" i="2"/>
  <c r="O41" i="2"/>
  <c r="O53" i="2"/>
  <c r="G14" i="2"/>
  <c r="P60" i="2"/>
  <c r="G52" i="2"/>
  <c r="G49" i="2"/>
  <c r="G44" i="2"/>
  <c r="G5" i="2"/>
  <c r="G33" i="2"/>
  <c r="G9" i="2"/>
  <c r="G18" i="2"/>
  <c r="G24" i="2"/>
  <c r="G28" i="2"/>
  <c r="G32" i="2"/>
  <c r="G41" i="2"/>
  <c r="G48" i="2"/>
  <c r="G53" i="2"/>
  <c r="G8" i="2"/>
  <c r="G13" i="2"/>
  <c r="G17" i="2"/>
  <c r="G23" i="2"/>
  <c r="G27" i="2"/>
  <c r="G31" i="2"/>
  <c r="G40" i="2"/>
  <c r="G46" i="2"/>
  <c r="G60" i="2"/>
  <c r="G12" i="2"/>
  <c r="G20" i="2"/>
  <c r="G26" i="2"/>
  <c r="G30" i="2"/>
  <c r="G45" i="2"/>
  <c r="G50" i="2"/>
  <c r="G55" i="2"/>
  <c r="G10" i="2"/>
  <c r="G15" i="2"/>
  <c r="G19" i="2"/>
  <c r="G25" i="2"/>
  <c r="G29" i="2"/>
  <c r="G16" i="2"/>
  <c r="Q60" i="2"/>
  <c r="K60" i="2"/>
  <c r="N60" i="2"/>
  <c r="G80" i="1"/>
  <c r="L58" i="1"/>
  <c r="M58" i="1"/>
  <c r="O58" i="1"/>
  <c r="P58" i="1"/>
  <c r="L60" i="2"/>
  <c r="M60" i="2"/>
  <c r="J58" i="1"/>
  <c r="K58" i="1"/>
  <c r="N39" i="1" l="1"/>
  <c r="N43" i="1"/>
  <c r="N45" i="1"/>
  <c r="N44" i="1"/>
  <c r="N14" i="1"/>
  <c r="N15" i="1"/>
  <c r="N37" i="1"/>
  <c r="N13" i="1"/>
  <c r="N76" i="1"/>
  <c r="N70" i="1"/>
  <c r="N72" i="1"/>
  <c r="N71" i="1"/>
  <c r="N73" i="1"/>
  <c r="N75" i="1"/>
  <c r="N79" i="1"/>
  <c r="N36" i="1"/>
  <c r="N40" i="1"/>
  <c r="N41" i="1"/>
  <c r="N42" i="1"/>
  <c r="N20" i="1"/>
  <c r="N30" i="1"/>
  <c r="N29" i="1"/>
  <c r="N18" i="1"/>
  <c r="N19" i="1"/>
  <c r="L5" i="1"/>
  <c r="H80" i="1"/>
  <c r="M80" i="1" s="1"/>
  <c r="N26" i="1"/>
  <c r="N25" i="1"/>
  <c r="K5" i="1"/>
  <c r="O5" i="1"/>
  <c r="J5" i="1"/>
  <c r="P5" i="1"/>
  <c r="N54" i="1"/>
  <c r="N55" i="1"/>
  <c r="N6" i="1"/>
  <c r="N27" i="1"/>
  <c r="N35" i="1"/>
  <c r="N51" i="1"/>
  <c r="N65" i="1"/>
  <c r="N11" i="1"/>
  <c r="N47" i="1"/>
  <c r="N32" i="1"/>
  <c r="N24" i="1"/>
  <c r="N56" i="1"/>
  <c r="N52" i="1"/>
  <c r="N50" i="1"/>
  <c r="N28" i="1"/>
  <c r="N8" i="1"/>
  <c r="N68" i="1"/>
  <c r="N64" i="1"/>
  <c r="N22" i="1"/>
  <c r="N77" i="1"/>
  <c r="N69" i="1"/>
  <c r="N17" i="1"/>
  <c r="N61" i="1"/>
  <c r="N38" i="1"/>
  <c r="N58" i="1"/>
  <c r="N5" i="1"/>
  <c r="N10" i="1"/>
  <c r="N49" i="1"/>
  <c r="N34" i="1"/>
  <c r="F34" i="1"/>
  <c r="N57" i="1"/>
  <c r="O80" i="1"/>
  <c r="P80" i="1"/>
  <c r="N9" i="1"/>
  <c r="N16" i="1"/>
  <c r="N12" i="1"/>
  <c r="N31" i="1"/>
  <c r="N60" i="1"/>
  <c r="N80" i="1"/>
  <c r="N63" i="1"/>
  <c r="F23" i="1"/>
  <c r="F32" i="1"/>
  <c r="F57" i="1"/>
  <c r="F61" i="1"/>
  <c r="F65" i="1"/>
  <c r="F77" i="1"/>
  <c r="F8" i="1"/>
  <c r="F12" i="1"/>
  <c r="F31" i="1"/>
  <c r="F38" i="1"/>
  <c r="F49" i="1"/>
  <c r="F60" i="1"/>
  <c r="F64" i="1"/>
  <c r="F68" i="1"/>
  <c r="F21" i="1"/>
  <c r="F48" i="1"/>
  <c r="F53" i="1"/>
  <c r="F63" i="1"/>
  <c r="F67" i="1"/>
  <c r="F71" i="1"/>
  <c r="F10" i="1"/>
  <c r="F17" i="1"/>
  <c r="F33" i="1"/>
  <c r="F47" i="1"/>
  <c r="F52" i="1"/>
  <c r="F70" i="1"/>
  <c r="F80" i="1"/>
  <c r="F16" i="1"/>
  <c r="F62" i="1"/>
  <c r="F28" i="1"/>
  <c r="F69" i="1"/>
  <c r="F46" i="1"/>
  <c r="F9" i="1"/>
  <c r="F56" i="1"/>
  <c r="F50" i="1"/>
  <c r="F11" i="1"/>
  <c r="F74" i="1"/>
  <c r="F22" i="1"/>
  <c r="F66" i="1"/>
  <c r="F59" i="1"/>
  <c r="F5" i="1"/>
  <c r="F7" i="1"/>
  <c r="F58" i="1"/>
  <c r="N59" i="1"/>
  <c r="N62" i="1"/>
  <c r="N74" i="1"/>
  <c r="N7" i="1"/>
  <c r="N66" i="1"/>
  <c r="N23" i="1"/>
  <c r="N21" i="1"/>
  <c r="N48" i="1"/>
  <c r="N67" i="1"/>
  <c r="N33" i="1"/>
  <c r="N53" i="1"/>
  <c r="L80" i="1" l="1"/>
  <c r="J80" i="1"/>
  <c r="K80" i="1"/>
  <c r="N46" i="1"/>
</calcChain>
</file>

<file path=xl/sharedStrings.xml><?xml version="1.0" encoding="utf-8"?>
<sst xmlns="http://schemas.openxmlformats.org/spreadsheetml/2006/main" count="547" uniqueCount="303">
  <si>
    <t>КБК</t>
  </si>
  <si>
    <t>наименование показателя</t>
  </si>
  <si>
    <t>первоначальный план, тыс.руб</t>
  </si>
  <si>
    <t>уточненный план, тыс.руб</t>
  </si>
  <si>
    <t>отклонение исполнения от уточненного плана, тыс.руб</t>
  </si>
  <si>
    <t>Исполнено, %</t>
  </si>
  <si>
    <t>отклонение уточненного плана от первоначального плана, тыс.руб.</t>
  </si>
  <si>
    <t>удельный вес в структуре исполненых доходов, %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</si>
  <si>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</si>
  <si>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</si>
  <si>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</si>
  <si>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РФ</t>
  </si>
  <si>
    <t>Единый сельскохозяйтвеный налог</t>
  </si>
  <si>
    <t xml:space="preserve">Государственная пошлина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</si>
  <si>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</si>
  <si>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 от использования имущества, находящегося  в государственной и муниципальной собственности</t>
  </si>
  <si>
    <t>Доходы от продажи материальных и нематериальных активов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</si>
  <si>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</si>
  <si>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 поселений</t>
  </si>
  <si>
    <t>Прочие неналоговые доходы бюджетов  поселений</t>
  </si>
  <si>
    <t>Безвозмездные поступления</t>
  </si>
  <si>
    <t>Дотации бюджетам поселений на выравнивание уровня бюджетной обеспеченности</t>
  </si>
  <si>
    <t>Субсидии бюджетам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</si>
  <si>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Прочие субсидии</t>
  </si>
  <si>
    <t>Субвенция бюджетам 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</si>
  <si>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</si>
  <si>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Всего доходов</t>
  </si>
  <si>
    <t>Наименование</t>
  </si>
  <si>
    <t>РЗ</t>
  </si>
  <si>
    <t>ПР</t>
  </si>
  <si>
    <t>Общегосударственные вопросы</t>
  </si>
  <si>
    <t>01</t>
  </si>
  <si>
    <t>00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</si>
  <si>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</si>
  <si>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</si>
  <si>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</si>
  <si>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</si>
  <si>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</si>
  <si>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</si>
  <si>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</si>
  <si>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</si>
  <si>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</si>
  <si>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</si>
  <si>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</si>
  <si>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</si>
  <si>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</si>
  <si>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</si>
  <si>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</si>
  <si>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</si>
  <si>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</si>
  <si>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</si>
  <si>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</si>
  <si>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</si>
  <si>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</si>
  <si>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</si>
  <si>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</si>
  <si>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</si>
  <si>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</si>
  <si>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</si>
  <si>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</si>
  <si>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</si>
  <si>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</si>
  <si>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 xml:space="preserve">Культура </t>
  </si>
  <si>
    <t>Социальная  политика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</si>
  <si>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</si>
  <si>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</si>
  <si>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</si>
  <si>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Средства массовой информации</t>
  </si>
  <si>
    <t>Итого расходов</t>
  </si>
  <si>
    <t>приложение 2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</si>
  <si>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</si>
  <si>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Охрана окружающей среды</t>
  </si>
  <si>
    <t>Другие вопросы в области охраны окружающей среды</t>
  </si>
  <si>
    <t>удельный вес в структуре исполненых расходов, %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</si>
  <si>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</si>
  <si>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</si>
  <si>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 xml:space="preserve">Денежные взыскания (штрафы) за нарушения законодательства РФ о контрактной системе в сфере закупок товаров, работ, услуг для обеспечения государственных и муниципальных нужд </t>
  </si>
  <si>
    <t>Субсидии бюджетам бюджетной системы РФ (межбюджетные субсидии)</t>
  </si>
  <si>
    <t>Межбюджетные трансферты, передаваемые бюджетам поселений для компенсации дополнительных расходов, возникших в результате решений принятых органами власти другого уровня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</si>
  <si>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</si>
  <si>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</si>
  <si>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относительное, %</t>
  </si>
  <si>
    <t>абсолютное, тыс.руб.</t>
  </si>
  <si>
    <t>отклонение уточненного плана от первоначального плана, %</t>
  </si>
  <si>
    <t>00010000000000000000</t>
  </si>
  <si>
    <t>00010100000000000000</t>
  </si>
  <si>
    <t>00010300000000000000</t>
  </si>
  <si>
    <t>00010503010010000000</t>
  </si>
  <si>
    <t>00010800000000000000</t>
  </si>
  <si>
    <t>00010804020010000110</t>
  </si>
  <si>
    <t>00011105025000000120</t>
  </si>
  <si>
    <t>00011105035000000120</t>
  </si>
  <si>
    <t>00011400000000000000</t>
  </si>
  <si>
    <t>00011406025000000430</t>
  </si>
  <si>
    <t>00011600000000000000</t>
  </si>
  <si>
    <t>000111633050000000140</t>
  </si>
  <si>
    <t>00011690050000000000</t>
  </si>
  <si>
    <t>00011705050000100180</t>
  </si>
  <si>
    <t xml:space="preserve">00020000000000000000 </t>
  </si>
  <si>
    <t>00020201001000000151</t>
  </si>
  <si>
    <t>00020202088000004151</t>
  </si>
  <si>
    <t>00020202089000004151</t>
  </si>
  <si>
    <t>00020203015000000151</t>
  </si>
  <si>
    <t>00020204014000000151</t>
  </si>
  <si>
    <t>00020700000000000000</t>
  </si>
  <si>
    <t>Налоги на совокупный налог</t>
  </si>
  <si>
    <t>00010500000000000000</t>
  </si>
  <si>
    <t>00010807175010000110</t>
  </si>
  <si>
    <t>Доходы от продажи земельных участков, находящихся в собственности поселений</t>
  </si>
  <si>
    <t>отклонение уточненного плана от первоначального плана,%</t>
  </si>
  <si>
    <t>00011100000000000000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</si>
  <si>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транпортных средств, осуществляющих перевозки опасных, тжеловесных и (или) крупногабаритных грузов, зачисляемая в бюджеты поселений</t>
  </si>
  <si>
    <t>000111623050000000140</t>
  </si>
  <si>
    <t xml:space="preserve">Доходы от возмещения  ущерба при возникновении страховых случаев, когда выгодоприобретателями выступают получатели средств бюджетов </t>
  </si>
  <si>
    <t>Налоговые доходы</t>
  </si>
  <si>
    <t>Неналоговые доходы</t>
  </si>
  <si>
    <t>Дотации бюджетам бюджетной системы РФ</t>
  </si>
  <si>
    <t>Дотации бюджетам поселений на поддержку мер по обеспечению сбалансированности бюджетов</t>
  </si>
  <si>
    <t>00020215002000000151</t>
  </si>
  <si>
    <t>00020229999000000151</t>
  </si>
  <si>
    <t>Субвенции бюджетам бюджетной системы РФ</t>
  </si>
  <si>
    <t>Субвенции  бюджетам поселений на выполнение передаваемых полномочий по составлению протоколов и рассмотрению дел об административных правонарушениях органами местного самоуправления</t>
  </si>
  <si>
    <t>00020230024000000151</t>
  </si>
  <si>
    <t>00020245160000000151</t>
  </si>
  <si>
    <t>00011701000000000180</t>
  </si>
  <si>
    <t>Невыясненные поступления</t>
  </si>
  <si>
    <t>00011701050000100180</t>
  </si>
  <si>
    <t>Невыясненные поступления, зачисляемые в бюджеты городских поселений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</si>
  <si>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</si>
  <si>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исполнено, тыс.руб</t>
  </si>
  <si>
    <t>00010900000000000000</t>
  </si>
  <si>
    <t>Задолженность и перерасчеты по отмененным налогам, сборам и иным обязательным платежам</t>
  </si>
  <si>
    <t>00010904050000000110</t>
  </si>
  <si>
    <t>Земельный налог (по обязательствам, возникшим до 1 января 2006 года)</t>
  </si>
  <si>
    <t xml:space="preserve">Молодежная политика </t>
  </si>
  <si>
    <t>Судебная система</t>
  </si>
  <si>
    <t>Общеэкономические вопросы</t>
  </si>
  <si>
    <t>Сельское хозяйство и рыболовство</t>
  </si>
  <si>
    <t>Дополнительное образование детей</t>
  </si>
  <si>
    <t>Дошкольное образование</t>
  </si>
  <si>
    <t xml:space="preserve">Общее образование </t>
  </si>
  <si>
    <t>Культура, кинематография</t>
  </si>
  <si>
    <t>Здравоохранение</t>
  </si>
  <si>
    <t>Санитарно-эпидемиологическое благополучие</t>
  </si>
  <si>
    <t>Пенсионное обеспечение</t>
  </si>
  <si>
    <t>Массовый спорт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</si>
  <si>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</si>
  <si>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</si>
  <si>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Охрана объектов растительного и животного мира и среды их обитания</t>
  </si>
  <si>
    <t>Дотации на выравнивание бюджетной обеспеченности субъектов РФ и муниципальных образований</t>
  </si>
  <si>
    <t>Иные дотации</t>
  </si>
  <si>
    <t>Другие вопросы в области образования</t>
  </si>
  <si>
    <t>Охрана семьи и детства</t>
  </si>
  <si>
    <t>00010102000010000110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</si>
  <si>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</si>
  <si>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</si>
  <si>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</si>
  <si>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</si>
  <si>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00010502000020000110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</si>
  <si>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</si>
  <si>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Единый сельскохозяйственный налог</t>
  </si>
  <si>
    <t>00010503000010000110</t>
  </si>
  <si>
    <t>00011105010000000120</t>
  </si>
  <si>
    <t>Доходы в виде прибыли, приходящейся на доли в уставных (складочных) капиталах хозяйственных товариществ и обществ, илидивидендов по акциям, принадлежащим муниципальным образованиям</t>
  </si>
  <si>
    <t>00011101050050000120</t>
  </si>
  <si>
    <t>00011105000000000120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</si>
  <si>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</si>
  <si>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Прочие неналоговые доходы </t>
  </si>
  <si>
    <t>00011700000000000000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</si>
  <si>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</si>
  <si>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</si>
  <si>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</si>
  <si>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</si>
  <si>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00011300000000000000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</si>
  <si>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</si>
  <si>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</si>
  <si>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00011105075050000120</t>
  </si>
  <si>
    <t xml:space="preserve">    приложение 1</t>
  </si>
  <si>
    <t>Прочие межбюджетные трансферты общего характера</t>
  </si>
  <si>
    <t>00011105025050000120</t>
  </si>
  <si>
    <t>00011105035050000120</t>
  </si>
  <si>
    <t>00021960010050000150</t>
  </si>
  <si>
    <t>00020400000000000000</t>
  </si>
  <si>
    <t>Безвозмездные поступления от негосударственных организаций</t>
  </si>
  <si>
    <t>00020405099050000150</t>
  </si>
  <si>
    <t>Прочие безвозмездные поступления от негосударственных организаций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</si>
  <si>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</si>
  <si>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</si>
  <si>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00020705030050000180</t>
  </si>
  <si>
    <t>00020240000000000150</t>
  </si>
  <si>
    <t>00020230000000000150</t>
  </si>
  <si>
    <t>00020220000000000150</t>
  </si>
  <si>
    <t>00020210000000000150</t>
  </si>
  <si>
    <t>00011109045050000120</t>
  </si>
  <si>
    <t>00010504020020000110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</si>
  <si>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</si>
  <si>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районов(за исключением земельных участков муниципальных бюджетных и автономных учреждений)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</si>
  <si>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</si>
  <si>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</si>
  <si>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00010302241010000110</t>
  </si>
  <si>
    <t>00010302251010000110</t>
  </si>
  <si>
    <t>00010302261010000110</t>
  </si>
  <si>
    <t>Доходы от уплаты акцизов на автомобильный бензин, подлежащие распределению между бюджетами субъетов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</si>
  <si>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субъетов РФ и местными бюджетами с учетом установленных дифференцированных нормативов отчислений в местные бюджеты</t>
  </si>
  <si>
    <t>2020 год</t>
  </si>
  <si>
    <t>0001140200000000000</t>
  </si>
  <si>
    <t>00010302000010000110</t>
  </si>
  <si>
    <t>Акцизы по подакцизным товарам (продукции), производимым на территории РФ</t>
  </si>
  <si>
    <t>Обеспечение проведения выборов и референдумов</t>
  </si>
  <si>
    <t>Подпрограмма "Развитие дошкольного, общего и дополнительного образования детей"</t>
  </si>
  <si>
    <t>Муниципальная программа "Содействие занятости населения на 2013-2020 годы"</t>
  </si>
  <si>
    <t>Подпрограмма "Комплексное развитие культуры и искусства"</t>
  </si>
  <si>
    <t>Подпрограмма "Развитие туристского кластера Шекснинского муниципального района»</t>
  </si>
  <si>
    <t>Подпрограмма "Развитие образования в сфере культуры и искусства"</t>
  </si>
  <si>
    <t>Подпрограмма "Обеспечение условий реализации муниципальной программы"</t>
  </si>
  <si>
    <t>Подпрограмма "Развитие животноводства в Шекснинском районе на 2013-2020 годы"</t>
  </si>
  <si>
    <t>Подпрограмма "Комплексная модернизация системы коммунальной инфраструктуры"</t>
  </si>
  <si>
    <t>Подпрограмма "Проведение ремонтов муниципального жилищного фонда"</t>
  </si>
  <si>
    <t>Подпрограмма "Развитие физической культуры и спорта в Шекснинском муниципальном районе"</t>
  </si>
  <si>
    <t>Подпрограмма "Повышение эффективности реализации молодежной политики в Шекснинском муниципальном районе"</t>
  </si>
  <si>
    <t>Подпрограмма "Совершенствование системы организации и функционирования муниципальной службы в органах местного самоуправления Шекснинского муниципального района"</t>
  </si>
  <si>
    <t>Подпрограмма "Формирование и развитие кадрового потенциала в Шекснинском муниципальном районе"</t>
  </si>
  <si>
    <t>Подпрограмма "Обеспечение защиты прав и законных интересов граждан, общества от угроз, связанных с коррупцией"</t>
  </si>
  <si>
    <t>Подпрограмма "Снижение административных барьеров, повышения качества и доступности муниципальных услуг, в том числе на базе многофункционального центра организации предоставления государственных и муниципальных услуг"</t>
  </si>
  <si>
    <t>Подпрограмма "Управление муниципальным долгом"</t>
  </si>
  <si>
    <t>Подпрограмма "Профилактика преступлений и иных правонарушений"</t>
  </si>
  <si>
    <t>Подпрограмма "Формирование законопослушного поведения участников дорожного движения в Шекснинском муниципальном районе"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</si>
  <si>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</si>
  <si>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ВСЕГО по муниципальным программам</t>
  </si>
  <si>
    <t>Обслуживание государственного (муниципального) долга</t>
  </si>
  <si>
    <t>Обслуживание государственного  (муниципального) внутреннего долга</t>
  </si>
  <si>
    <t>приложение 3</t>
  </si>
  <si>
    <t>Подпрограмма "Развитие малого и среднего предпринимательства на территории Шекснинского муниципального района"</t>
  </si>
  <si>
    <t>Подпрограмма "Повышение инвестиционной привлекательности Шекснинского муниципального района"</t>
  </si>
  <si>
    <t>Подпрограмма "Совершенствование системы управления и распоряжения земельно-имущественным комплексом района"</t>
  </si>
  <si>
    <t>Подпрограмма "Обеспечение реализации муниципальной программы"</t>
  </si>
  <si>
    <t>Подпрограмма "Развитие пчеловодства в Шекснинском районе 
на 2013-2020 годы"</t>
  </si>
  <si>
    <t>Подпрограмма "Регулирование деятельности предприятий по воздействию на окружающую среду"</t>
  </si>
  <si>
    <t>Подпрограмма "Обеспечение жильем отдельных категорий граждан"</t>
  </si>
  <si>
    <t>Муниципальная программа "Развитие информационного общества Шекснинского муниципального района на 2015-2020 годы"</t>
  </si>
  <si>
    <t>Подпрограмма "Развитие информационного общества и повышение эффективности местного самоуправления в Шекснинском муниципальном районе"</t>
  </si>
  <si>
    <t>Подпрограмма "Развитие информационного общества в системе образования Шекснинского муниципального района"</t>
  </si>
  <si>
    <t>Подпрограмма "Газификация Шекснинского муниципального района"</t>
  </si>
  <si>
    <t>Подпрограмма "Обеспечение условий  реализации муниципальной программы"</t>
  </si>
  <si>
    <t>00020705020050000150</t>
  </si>
  <si>
    <t>00011109080050000120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</si>
  <si>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</si>
  <si>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Гражданская оборона</t>
  </si>
  <si>
    <t>отношение 2021 года к  2020 году</t>
  </si>
  <si>
    <t>Подпрограмма "Развитие сети автомобильных дорог общего пользования местного значения Шекснинского муниципального района"</t>
  </si>
  <si>
    <t>Подпрограмма "Транспортное обслуживание населения Шекснинского муниципального района"</t>
  </si>
  <si>
    <t>Подпрограмма "Энергосбережение и комплексная модернизация систем коммунальной инфраструктуры Шекснинского муниципального района"</t>
  </si>
  <si>
    <t>Приложение 3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</si>
  <si>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</si>
  <si>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оказания платных услуг и компенсации затрат государства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</si>
  <si>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гос. и мун. унитарных предприятий, в том числе казенных)  </t>
  </si>
  <si>
    <t xml:space="preserve">Доходы бюджетов муниципальных районов от возврата бюджетами бюджетной системы РФ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</si>
  <si>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</si>
  <si>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2023 год</t>
  </si>
  <si>
    <t>Спорт высших достижений</t>
  </si>
  <si>
    <r>
      <t xml:space="preserve"> </t>
    </r>
    <r>
      <rPr>
        <sz val="10"/>
        <rFont val="Times New Roman"/>
        <family val="1"/>
        <charset val="204"/>
      </rPr>
      <t>Прочие доходы от оказания платных услуг (работ) получателями средств бюджетов муниципальных районов</t>
    </r>
  </si>
  <si>
    <t>00011301995050000130</t>
  </si>
  <si>
    <t>00011302065050000130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</si>
  <si>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</si>
  <si>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</si>
  <si>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00011302995050000130</t>
  </si>
  <si>
    <t>00021800000050000150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</si>
  <si>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гос. и мун. унитарных предприятий, в том числе казенных 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</si>
  <si>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</si>
  <si>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Функционирование высшего должностного лица субъекта Российской Федерации и муниципального образования</t>
  </si>
  <si>
    <t>21925304050000150</t>
  </si>
  <si>
    <t xml:space="preserve"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
</t>
  </si>
  <si>
    <t>Анализ  доходов бюджета Шекснинского муниципального района за 2024 год</t>
  </si>
  <si>
    <t>2024 год</t>
  </si>
  <si>
    <t>отношение 2024 года к 2023 году</t>
  </si>
  <si>
    <t>Анализ расходов бюджета Шекснинского муниципального района за  2024 год</t>
  </si>
  <si>
    <t>Профессиональная подготовка, переподготовка и повышение квалификации</t>
  </si>
  <si>
    <t>отношение 2024 года к  2023 году</t>
  </si>
  <si>
    <t>Муниципальная программа "Развитие образования Шекснинского муниципального района"</t>
  </si>
  <si>
    <t>Подпрограмма "Обеспечение создания условий для реализации программы"</t>
  </si>
  <si>
    <t>Муниципальная программа "Сохранение и развитие культурного потенциала, развитие туристского кластера в Шекснинском муниципальном районе"</t>
  </si>
  <si>
    <t>Муниципальная программа "Экономическое развитие Шекснинского муниципального района"</t>
  </si>
  <si>
    <t>Муниципальная программа "Социальная поддержка граждан Шекснинского муниципального района"</t>
  </si>
  <si>
    <t>Подпрограмма "Предоставление мер социальной поддержки отдельным категориям граждан"</t>
  </si>
  <si>
    <t xml:space="preserve">Подпрограмма "Обеспечение реализации муниципальной программы "Социальная поддержка граждан" </t>
  </si>
  <si>
    <t>Подпрограмма «Поддержка социально ориентированных некоммерческих организаций на территории Шекснинского муниципального района»</t>
  </si>
  <si>
    <t>Муниципальная программа "Развитие агропромышленного комплекса Шекснинского муниципального района"</t>
  </si>
  <si>
    <t>Подпрограмма "Содействие в развитии сельскохозяйственного производства на территории Шекснинского муниципального района"</t>
  </si>
  <si>
    <t>Подпрограмма "Устойчивое развитие сельских территорий Шекснинского муниципального района"</t>
  </si>
  <si>
    <t>Муниципальная программа "Дорожная сеть и транспортное обслуживание Шекснинского муниципального района"</t>
  </si>
  <si>
    <t>Муниципальная программа "Охрана окружающей среды и рациональное использование природных ресурсов на территории Шекснинского муниципального района"</t>
  </si>
  <si>
    <t>Муниципальная программа "Обеспечение населения Шекснинского муниципального района доступным жильем и создание благоприятных условий проживания"</t>
  </si>
  <si>
    <t>Муниципальная программа "Развитие физической культуры и спорта, повышение эффективности реализации молодежной политики в  Шекснинском муниципальном районе"</t>
  </si>
  <si>
    <t>Муниципальная программа "Развитие топливно-энергетического комплекса и коммунальной инфраструктуры на территории Шекснинского муниципального района"</t>
  </si>
  <si>
    <t>Муниципальная программа "Совершенствование  муниципального  управления в Шекснинском муниципальном районе"</t>
  </si>
  <si>
    <t>Муниципальная программа "Управление муниципальными финансами Шекснинского муниципального района"</t>
  </si>
  <si>
    <t xml:space="preserve">Подпрограмма «Обеспечение реализации муниципальной программы "Управление муниципальными финансами Шекснинского муниципального района" </t>
  </si>
  <si>
    <t>Муниципальная программа "Обеспечение профилактики правонарушений, безопасности населения и территории Шекснинского муниципального района"</t>
  </si>
  <si>
    <t>Подпрограмма "Безбарьерная среда"</t>
  </si>
  <si>
    <t>Подпрограмма "Обеспечение сбалансированности бюджета района, повышение эффективности бюджетных расходов и поддержание устойчивого исполнения бюджетов муниципальных образований района"</t>
  </si>
  <si>
    <t xml:space="preserve">      Анализ использования средств бюджета  района на реализацию муниципальных программ за 2024 год</t>
  </si>
  <si>
    <t>Муниципальная программа "Формирование современной городской среды на территории Шекснинского муниципального района"</t>
  </si>
  <si>
    <t>Функционирование Правительства РФ,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</si>
</sst>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_ ;[Red]\-0.0\ "/>
    <numFmt numFmtId="166" formatCode="0.0_ ;\-0.0\ "/>
    <numFmt numFmtId="167" formatCode="0.00_ ;\-0.00\ "/>
  </numFmts>
  <fonts count="2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0" fontId="4" fillId="3" borderId="0" applyNumberFormat="0" applyBorder="0" applyAlignment="0" applyProtection="0"/>
  </cellStyleXfs>
  <cellXfs count="153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Font="1" applyAlignment="1"/>
    <xf numFmtId="164" fontId="0" fillId="0" borderId="0" xfId="0" applyNumberFormat="1" applyFont="1" applyAlignment="1"/>
    <xf numFmtId="0" fontId="0" fillId="0" borderId="0" xfId="0" applyBorder="1" applyAlignment="1">
      <alignment wrapText="1"/>
    </xf>
    <xf numFmtId="0" fontId="1" fillId="0" borderId="3" xfId="0" applyFont="1" applyBorder="1" applyAlignment="1">
      <alignment vertical="center" textRotation="90" wrapText="1"/>
    </xf>
    <xf numFmtId="0" fontId="1" fillId="0" borderId="3" xfId="0" applyFont="1" applyFill="1" applyBorder="1" applyAlignment="1">
      <alignment vertical="center" textRotation="90" wrapText="1"/>
    </xf>
    <xf numFmtId="0" fontId="1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0" fillId="0" borderId="0" xfId="0" applyNumberFormat="1"/>
    <xf numFmtId="164" fontId="1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 wrapText="1"/>
    </xf>
    <xf numFmtId="0" fontId="0" fillId="0" borderId="0" xfId="0" applyFont="1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4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164" fontId="9" fillId="0" borderId="3" xfId="0" applyNumberFormat="1" applyFon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2" fillId="0" borderId="3" xfId="0" applyFont="1" applyBorder="1" applyAlignment="1">
      <alignment wrapText="1"/>
    </xf>
    <xf numFmtId="49" fontId="12" fillId="0" borderId="3" xfId="0" applyNumberFormat="1" applyFont="1" applyBorder="1" applyAlignment="1">
      <alignment wrapText="1"/>
    </xf>
    <xf numFmtId="0" fontId="11" fillId="0" borderId="0" xfId="0" applyFont="1"/>
    <xf numFmtId="0" fontId="12" fillId="2" borderId="3" xfId="0" applyFont="1" applyFill="1" applyBorder="1" applyAlignment="1">
      <alignment wrapText="1"/>
    </xf>
    <xf numFmtId="49" fontId="12" fillId="2" borderId="3" xfId="0" applyNumberFormat="1" applyFont="1" applyFill="1" applyBorder="1" applyAlignment="1">
      <alignment wrapText="1"/>
    </xf>
    <xf numFmtId="0" fontId="13" fillId="0" borderId="3" xfId="0" applyFont="1" applyBorder="1" applyAlignment="1">
      <alignment wrapText="1"/>
    </xf>
    <xf numFmtId="0" fontId="8" fillId="0" borderId="0" xfId="0" applyFont="1"/>
    <xf numFmtId="0" fontId="2" fillId="0" borderId="3" xfId="0" applyFont="1" applyBorder="1" applyAlignment="1">
      <alignment vertical="center" textRotation="90" wrapText="1"/>
    </xf>
    <xf numFmtId="0" fontId="1" fillId="0" borderId="3" xfId="0" applyFont="1" applyBorder="1" applyAlignment="1">
      <alignment wrapText="1"/>
    </xf>
    <xf numFmtId="0" fontId="14" fillId="0" borderId="3" xfId="0" applyFont="1" applyBorder="1" applyAlignment="1">
      <alignment vertical="center" wrapText="1"/>
    </xf>
    <xf numFmtId="164" fontId="14" fillId="0" borderId="3" xfId="0" applyNumberFormat="1" applyFont="1" applyBorder="1" applyAlignment="1">
      <alignment horizontal="right" vertical="center"/>
    </xf>
    <xf numFmtId="164" fontId="15" fillId="0" borderId="3" xfId="0" applyNumberFormat="1" applyFont="1" applyBorder="1" applyAlignment="1">
      <alignment horizontal="right"/>
    </xf>
    <xf numFmtId="0" fontId="16" fillId="0" borderId="0" xfId="0" applyFont="1"/>
    <xf numFmtId="164" fontId="1" fillId="0" borderId="3" xfId="0" applyNumberFormat="1" applyFont="1" applyFill="1" applyBorder="1" applyAlignment="1">
      <alignment horizontal="right"/>
    </xf>
    <xf numFmtId="0" fontId="17" fillId="0" borderId="0" xfId="0" applyFont="1"/>
    <xf numFmtId="0" fontId="2" fillId="0" borderId="3" xfId="0" applyFont="1" applyBorder="1" applyAlignment="1">
      <alignment wrapText="1"/>
    </xf>
    <xf numFmtId="0" fontId="18" fillId="0" borderId="3" xfId="0" applyFont="1" applyBorder="1" applyAlignment="1">
      <alignment wrapText="1"/>
    </xf>
    <xf numFmtId="49" fontId="13" fillId="0" borderId="3" xfId="0" applyNumberFormat="1" applyFont="1" applyBorder="1" applyAlignment="1">
      <alignment wrapText="1"/>
    </xf>
    <xf numFmtId="0" fontId="9" fillId="0" borderId="3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 wrapText="1"/>
    </xf>
    <xf numFmtId="164" fontId="9" fillId="0" borderId="3" xfId="0" applyNumberFormat="1" applyFont="1" applyFill="1" applyBorder="1" applyAlignment="1">
      <alignment horizontal="right"/>
    </xf>
    <xf numFmtId="0" fontId="9" fillId="0" borderId="3" xfId="0" applyFont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right" vertical="center"/>
    </xf>
    <xf numFmtId="164" fontId="19" fillId="0" borderId="3" xfId="0" applyNumberFormat="1" applyFont="1" applyBorder="1" applyAlignment="1">
      <alignment horizontal="right"/>
    </xf>
    <xf numFmtId="164" fontId="20" fillId="0" borderId="3" xfId="0" applyNumberFormat="1" applyFont="1" applyBorder="1" applyAlignment="1">
      <alignment horizontal="right"/>
    </xf>
    <xf numFmtId="0" fontId="0" fillId="0" borderId="0" xfId="0" applyFill="1"/>
    <xf numFmtId="164" fontId="9" fillId="2" borderId="3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top" wrapText="1"/>
    </xf>
    <xf numFmtId="0" fontId="0" fillId="0" borderId="0" xfId="0" applyFont="1" applyBorder="1" applyAlignment="1">
      <alignment wrapText="1"/>
    </xf>
    <xf numFmtId="0" fontId="1" fillId="2" borderId="3" xfId="0" applyNumberFormat="1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164" fontId="2" fillId="2" borderId="3" xfId="0" applyNumberFormat="1" applyFont="1" applyFill="1" applyBorder="1" applyAlignment="1">
      <alignment horizontal="right"/>
    </xf>
    <xf numFmtId="0" fontId="10" fillId="0" borderId="3" xfId="0" applyFont="1" applyBorder="1" applyAlignment="1">
      <alignment vertical="top" wrapText="1"/>
    </xf>
    <xf numFmtId="0" fontId="1" fillId="0" borderId="3" xfId="0" applyFont="1" applyBorder="1" applyAlignment="1">
      <alignment textRotation="90" wrapText="1"/>
    </xf>
    <xf numFmtId="0" fontId="2" fillId="0" borderId="3" xfId="0" applyFont="1" applyBorder="1" applyAlignment="1">
      <alignment textRotation="90" wrapText="1"/>
    </xf>
    <xf numFmtId="0" fontId="1" fillId="0" borderId="3" xfId="0" applyFont="1" applyFill="1" applyBorder="1" applyAlignment="1">
      <alignment textRotation="90" wrapText="1"/>
    </xf>
    <xf numFmtId="165" fontId="22" fillId="0" borderId="3" xfId="0" applyNumberFormat="1" applyFont="1" applyBorder="1" applyAlignment="1">
      <alignment horizontal="right" wrapText="1"/>
    </xf>
    <xf numFmtId="165" fontId="10" fillId="0" borderId="3" xfId="0" applyNumberFormat="1" applyFont="1" applyBorder="1" applyAlignment="1">
      <alignment horizontal="right" wrapText="1"/>
    </xf>
    <xf numFmtId="165" fontId="10" fillId="0" borderId="3" xfId="0" applyNumberFormat="1" applyFont="1" applyFill="1" applyBorder="1" applyAlignment="1">
      <alignment wrapText="1"/>
    </xf>
    <xf numFmtId="166" fontId="10" fillId="0" borderId="3" xfId="0" applyNumberFormat="1" applyFont="1" applyBorder="1" applyAlignment="1"/>
    <xf numFmtId="165" fontId="10" fillId="0" borderId="3" xfId="0" applyNumberFormat="1" applyFont="1" applyBorder="1" applyAlignment="1"/>
    <xf numFmtId="165" fontId="10" fillId="0" borderId="3" xfId="0" applyNumberFormat="1" applyFont="1" applyBorder="1"/>
    <xf numFmtId="165" fontId="9" fillId="0" borderId="3" xfId="0" applyNumberFormat="1" applyFont="1" applyBorder="1"/>
    <xf numFmtId="165" fontId="2" fillId="0" borderId="3" xfId="0" applyNumberFormat="1" applyFont="1" applyBorder="1" applyAlignment="1">
      <alignment horizontal="right" wrapText="1"/>
    </xf>
    <xf numFmtId="165" fontId="2" fillId="0" borderId="3" xfId="0" applyNumberFormat="1" applyFont="1" applyFill="1" applyBorder="1" applyAlignment="1">
      <alignment wrapText="1"/>
    </xf>
    <xf numFmtId="166" fontId="2" fillId="0" borderId="3" xfId="0" applyNumberFormat="1" applyFont="1" applyFill="1" applyBorder="1" applyAlignment="1"/>
    <xf numFmtId="165" fontId="2" fillId="0" borderId="3" xfId="0" applyNumberFormat="1" applyFont="1" applyBorder="1" applyAlignment="1"/>
    <xf numFmtId="165" fontId="2" fillId="0" borderId="3" xfId="0" applyNumberFormat="1" applyFont="1" applyBorder="1"/>
    <xf numFmtId="165" fontId="1" fillId="0" borderId="3" xfId="0" applyNumberFormat="1" applyFont="1" applyBorder="1"/>
    <xf numFmtId="165" fontId="2" fillId="0" borderId="3" xfId="2" applyNumberFormat="1" applyFont="1" applyFill="1" applyBorder="1" applyAlignment="1">
      <alignment horizontal="right" wrapText="1"/>
    </xf>
    <xf numFmtId="166" fontId="2" fillId="0" borderId="3" xfId="0" applyNumberFormat="1" applyFont="1" applyBorder="1" applyAlignment="1"/>
    <xf numFmtId="166" fontId="2" fillId="0" borderId="3" xfId="0" applyNumberFormat="1" applyFont="1" applyBorder="1"/>
    <xf numFmtId="165" fontId="2" fillId="0" borderId="3" xfId="0" applyNumberFormat="1" applyFont="1" applyFill="1" applyBorder="1" applyAlignment="1">
      <alignment horizontal="right" wrapText="1"/>
    </xf>
    <xf numFmtId="165" fontId="2" fillId="2" borderId="3" xfId="0" applyNumberFormat="1" applyFont="1" applyFill="1" applyBorder="1" applyAlignment="1">
      <alignment horizontal="right" wrapText="1"/>
    </xf>
    <xf numFmtId="165" fontId="2" fillId="4" borderId="3" xfId="0" applyNumberFormat="1" applyFont="1" applyFill="1" applyBorder="1" applyAlignment="1">
      <alignment wrapText="1"/>
    </xf>
    <xf numFmtId="165" fontId="23" fillId="0" borderId="3" xfId="0" applyNumberFormat="1" applyFont="1" applyBorder="1" applyAlignment="1">
      <alignment horizontal="right" wrapText="1"/>
    </xf>
    <xf numFmtId="166" fontId="10" fillId="0" borderId="3" xfId="0" applyNumberFormat="1" applyFont="1" applyBorder="1"/>
    <xf numFmtId="165" fontId="2" fillId="0" borderId="3" xfId="0" applyNumberFormat="1" applyFont="1" applyBorder="1" applyAlignment="1">
      <alignment wrapText="1"/>
    </xf>
    <xf numFmtId="167" fontId="10" fillId="0" borderId="3" xfId="0" applyNumberFormat="1" applyFont="1" applyBorder="1"/>
    <xf numFmtId="167" fontId="2" fillId="0" borderId="3" xfId="0" applyNumberFormat="1" applyFont="1" applyBorder="1"/>
    <xf numFmtId="165" fontId="10" fillId="0" borderId="3" xfId="0" applyNumberFormat="1" applyFont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165" fontId="10" fillId="0" borderId="3" xfId="0" applyNumberFormat="1" applyFont="1" applyFill="1" applyBorder="1" applyAlignment="1">
      <alignment horizontal="right" wrapText="1"/>
    </xf>
    <xf numFmtId="49" fontId="10" fillId="2" borderId="3" xfId="0" applyNumberFormat="1" applyFont="1" applyFill="1" applyBorder="1" applyAlignment="1">
      <alignment horizontal="left" wrapText="1"/>
    </xf>
    <xf numFmtId="0" fontId="0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left" vertical="top" wrapText="1"/>
    </xf>
    <xf numFmtId="164" fontId="1" fillId="4" borderId="3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 wrapText="1"/>
    </xf>
    <xf numFmtId="165" fontId="10" fillId="4" borderId="3" xfId="0" applyNumberFormat="1" applyFont="1" applyFill="1" applyBorder="1" applyAlignment="1">
      <alignment horizontal="right" wrapText="1"/>
    </xf>
    <xf numFmtId="165" fontId="2" fillId="4" borderId="3" xfId="0" applyNumberFormat="1" applyFont="1" applyFill="1" applyBorder="1" applyAlignment="1">
      <alignment horizontal="right" wrapText="1"/>
    </xf>
    <xf numFmtId="164" fontId="9" fillId="2" borderId="3" xfId="0" applyNumberFormat="1" applyFont="1" applyFill="1" applyBorder="1" applyAlignment="1">
      <alignment horizontal="right"/>
    </xf>
    <xf numFmtId="165" fontId="10" fillId="2" borderId="3" xfId="0" applyNumberFormat="1" applyFont="1" applyFill="1" applyBorder="1" applyAlignment="1">
      <alignment horizontal="right" wrapText="1"/>
    </xf>
    <xf numFmtId="0" fontId="2" fillId="4" borderId="3" xfId="0" applyFont="1" applyFill="1" applyBorder="1" applyAlignment="1">
      <alignment horizontal="left" wrapText="1"/>
    </xf>
    <xf numFmtId="0" fontId="2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wrapText="1"/>
    </xf>
    <xf numFmtId="165" fontId="10" fillId="4" borderId="3" xfId="0" applyNumberFormat="1" applyFont="1" applyFill="1" applyBorder="1" applyAlignment="1">
      <alignment wrapText="1"/>
    </xf>
    <xf numFmtId="166" fontId="10" fillId="4" borderId="3" xfId="0" applyNumberFormat="1" applyFont="1" applyFill="1" applyBorder="1" applyAlignment="1"/>
    <xf numFmtId="166" fontId="2" fillId="4" borderId="3" xfId="0" applyNumberFormat="1" applyFont="1" applyFill="1" applyBorder="1" applyAlignment="1"/>
    <xf numFmtId="165" fontId="10" fillId="4" borderId="3" xfId="2" applyNumberFormat="1" applyFont="1" applyFill="1" applyBorder="1" applyAlignment="1">
      <alignment horizontal="right" wrapText="1"/>
    </xf>
    <xf numFmtId="0" fontId="0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2" fillId="4" borderId="3" xfId="0" applyNumberFormat="1" applyFont="1" applyFill="1" applyBorder="1" applyAlignment="1">
      <alignment wrapText="1"/>
    </xf>
    <xf numFmtId="49" fontId="2" fillId="2" borderId="3" xfId="0" applyNumberFormat="1" applyFont="1" applyFill="1" applyBorder="1" applyAlignment="1">
      <alignment wrapText="1"/>
    </xf>
    <xf numFmtId="0" fontId="21" fillId="0" borderId="3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10" fillId="4" borderId="3" xfId="0" applyNumberFormat="1" applyFont="1" applyFill="1" applyBorder="1" applyAlignment="1">
      <alignment wrapText="1"/>
    </xf>
    <xf numFmtId="0" fontId="10" fillId="0" borderId="3" xfId="0" applyFont="1" applyBorder="1" applyAlignment="1">
      <alignment wrapText="1"/>
    </xf>
    <xf numFmtId="0" fontId="21" fillId="0" borderId="0" xfId="0" applyFont="1" applyAlignment="1"/>
    <xf numFmtId="0" fontId="2" fillId="0" borderId="3" xfId="0" applyFont="1" applyBorder="1" applyAlignment="1">
      <alignment vertical="top" wrapText="1"/>
    </xf>
    <xf numFmtId="165" fontId="12" fillId="2" borderId="3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Хороший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zoomScale="120" zoomScaleNormal="120" workbookViewId="0">
      <pane xSplit="1" ySplit="4" topLeftCell="B105" activePane="bottomRight" state="frozen"/>
      <selection pane="topRight" activeCell="B1" sqref="B1"/>
      <selection pane="bottomLeft" activeCell="A5" sqref="A5"/>
      <selection pane="bottomRight" activeCell="B126" sqref="B126"/>
    </sheetView>
  </sheetViews>
  <sheetFormatPr defaultRowHeight="15" x14ac:dyDescent="0.25"/>
  <cols>
    <col min="1" max="1" width="20.7109375" style="9" hidden="1" customWidth="1"/>
    <col min="2" max="2" width="47.140625" customWidth="1"/>
    <col min="3" max="3" width="8" hidden="1" customWidth="1"/>
    <col min="4" max="4" width="9.5703125" customWidth="1"/>
    <col min="5" max="5" width="9.28515625" customWidth="1"/>
    <col min="6" max="6" width="5.42578125" customWidth="1"/>
    <col min="7" max="8" width="9.5703125" customWidth="1"/>
    <col min="9" max="9" width="9.85546875" customWidth="1"/>
    <col min="10" max="10" width="7.85546875" customWidth="1"/>
    <col min="11" max="11" width="7.5703125" customWidth="1"/>
    <col min="12" max="12" width="8.85546875" customWidth="1"/>
    <col min="13" max="13" width="7.28515625" customWidth="1"/>
    <col min="14" max="14" width="5.5703125" customWidth="1"/>
    <col min="15" max="15" width="8.5703125" customWidth="1"/>
    <col min="16" max="16" width="7.7109375" customWidth="1"/>
  </cols>
  <sheetData>
    <row r="1" spans="1:16" ht="18" customHeight="1" x14ac:dyDescent="0.25">
      <c r="K1" s="131"/>
      <c r="L1" s="131"/>
      <c r="M1" s="131"/>
      <c r="N1" s="131"/>
      <c r="O1" s="24" t="s">
        <v>177</v>
      </c>
    </row>
    <row r="2" spans="1:16" ht="22.5" customHeight="1" x14ac:dyDescent="0.25">
      <c r="A2" s="135" t="s">
        <v>272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4"/>
      <c r="N2" s="1"/>
    </row>
    <row r="3" spans="1:16" ht="29.25" customHeight="1" x14ac:dyDescent="0.25">
      <c r="A3" s="132" t="s">
        <v>0</v>
      </c>
      <c r="B3" s="134" t="s">
        <v>1</v>
      </c>
      <c r="C3" s="137" t="s">
        <v>258</v>
      </c>
      <c r="D3" s="138"/>
      <c r="E3" s="138"/>
      <c r="F3" s="139"/>
      <c r="G3" s="130" t="s">
        <v>273</v>
      </c>
      <c r="H3" s="130"/>
      <c r="I3" s="130"/>
      <c r="J3" s="130"/>
      <c r="K3" s="130"/>
      <c r="L3" s="130"/>
      <c r="M3" s="130"/>
      <c r="N3" s="130"/>
      <c r="O3" s="129" t="s">
        <v>274</v>
      </c>
      <c r="P3" s="129"/>
    </row>
    <row r="4" spans="1:16" ht="121.5" customHeight="1" x14ac:dyDescent="0.25">
      <c r="A4" s="133"/>
      <c r="B4" s="134"/>
      <c r="C4" s="5" t="s">
        <v>2</v>
      </c>
      <c r="D4" s="29" t="s">
        <v>3</v>
      </c>
      <c r="E4" s="5" t="s">
        <v>129</v>
      </c>
      <c r="F4" s="6" t="s">
        <v>7</v>
      </c>
      <c r="G4" s="5" t="s">
        <v>2</v>
      </c>
      <c r="H4" s="29" t="s">
        <v>3</v>
      </c>
      <c r="I4" s="29" t="s">
        <v>129</v>
      </c>
      <c r="J4" s="6" t="s">
        <v>4</v>
      </c>
      <c r="K4" s="6" t="s">
        <v>5</v>
      </c>
      <c r="L4" s="6" t="s">
        <v>6</v>
      </c>
      <c r="M4" s="6" t="s">
        <v>83</v>
      </c>
      <c r="N4" s="6" t="s">
        <v>7</v>
      </c>
      <c r="O4" s="6" t="s">
        <v>82</v>
      </c>
      <c r="P4" s="6" t="s">
        <v>81</v>
      </c>
    </row>
    <row r="5" spans="1:16" ht="18" customHeight="1" x14ac:dyDescent="0.25">
      <c r="A5" s="8" t="s">
        <v>84</v>
      </c>
      <c r="B5" s="18" t="s">
        <v>8</v>
      </c>
      <c r="C5" s="19">
        <f>C6+C27</f>
        <v>43110.9</v>
      </c>
      <c r="D5" s="19">
        <f>D6+D27</f>
        <v>472617</v>
      </c>
      <c r="E5" s="19">
        <f>E6+E27</f>
        <v>491607.00000000006</v>
      </c>
      <c r="F5" s="20">
        <f t="shared" ref="F5:F50" si="0">E5/$E$80*100</f>
        <v>31.211775484121652</v>
      </c>
      <c r="G5" s="47">
        <f>G6+G27</f>
        <v>487615.5</v>
      </c>
      <c r="H5" s="19">
        <f>H6+H27</f>
        <v>563804.6</v>
      </c>
      <c r="I5" s="51">
        <f>I6+I27</f>
        <v>587362.70000000007</v>
      </c>
      <c r="J5" s="19">
        <f>I5-H5</f>
        <v>23558.100000000093</v>
      </c>
      <c r="K5" s="19">
        <f>I5/H5%</f>
        <v>104.17841571352915</v>
      </c>
      <c r="L5" s="19">
        <f>H5-G5</f>
        <v>76189.099999999977</v>
      </c>
      <c r="M5" s="19">
        <f>H5/G5%</f>
        <v>115.62483145018975</v>
      </c>
      <c r="N5" s="19">
        <f t="shared" ref="N5:N45" si="1">I5/$I$80%</f>
        <v>28.032978880242851</v>
      </c>
      <c r="O5" s="19">
        <f>I5-E5</f>
        <v>95755.700000000012</v>
      </c>
      <c r="P5" s="19">
        <f>I5/E5%</f>
        <v>119.47809937612767</v>
      </c>
    </row>
    <row r="6" spans="1:16" ht="18" customHeight="1" x14ac:dyDescent="0.25">
      <c r="A6" s="8" t="s">
        <v>84</v>
      </c>
      <c r="B6" s="31" t="s">
        <v>114</v>
      </c>
      <c r="C6" s="32">
        <f>C7+C9+C16+C22</f>
        <v>38641</v>
      </c>
      <c r="D6" s="19">
        <f>D7+D9+D16+D22+D25</f>
        <v>424031</v>
      </c>
      <c r="E6" s="19">
        <f>E7+E9+E16+E22+E25</f>
        <v>441746.30000000005</v>
      </c>
      <c r="F6" s="20">
        <f t="shared" si="0"/>
        <v>28.046155438269693</v>
      </c>
      <c r="G6" s="47">
        <f>G7+G9+G16+G22+G25</f>
        <v>455777.9</v>
      </c>
      <c r="H6" s="19">
        <f>H7+H9+H16+H22+H25</f>
        <v>512180</v>
      </c>
      <c r="I6" s="51">
        <f>I7+I9+I16+I22+I25</f>
        <v>533374.50000000012</v>
      </c>
      <c r="J6" s="19">
        <f>I6-H6</f>
        <v>21194.500000000116</v>
      </c>
      <c r="K6" s="19">
        <f>I6/H6%</f>
        <v>104.13809598188139</v>
      </c>
      <c r="L6" s="19">
        <f>H6-G6</f>
        <v>56402.099999999977</v>
      </c>
      <c r="M6" s="19">
        <f>H6/G6%</f>
        <v>112.37490891945396</v>
      </c>
      <c r="N6" s="19">
        <f t="shared" si="1"/>
        <v>25.456291476731653</v>
      </c>
      <c r="O6" s="19">
        <f>I6-E6</f>
        <v>91628.20000000007</v>
      </c>
      <c r="P6" s="19">
        <f>I6/E6%</f>
        <v>120.74226767717127</v>
      </c>
    </row>
    <row r="7" spans="1:16" ht="14.25" customHeight="1" x14ac:dyDescent="0.25">
      <c r="A7" s="8" t="s">
        <v>85</v>
      </c>
      <c r="B7" s="7" t="s">
        <v>9</v>
      </c>
      <c r="C7" s="12">
        <f>C8</f>
        <v>25835</v>
      </c>
      <c r="D7" s="12">
        <f>D8</f>
        <v>361500</v>
      </c>
      <c r="E7" s="12">
        <f t="shared" ref="E7" si="2">E8</f>
        <v>379618.7</v>
      </c>
      <c r="F7" s="13">
        <f t="shared" si="0"/>
        <v>24.101718718354562</v>
      </c>
      <c r="G7" s="35">
        <f>G8</f>
        <v>377879.9</v>
      </c>
      <c r="H7" s="35">
        <f>H8</f>
        <v>429500</v>
      </c>
      <c r="I7" s="55">
        <f t="shared" ref="I7" si="3">I8</f>
        <v>449988.7</v>
      </c>
      <c r="J7" s="12">
        <f t="shared" ref="J7:J80" si="4">I7-H7</f>
        <v>20488.700000000012</v>
      </c>
      <c r="K7" s="12">
        <f t="shared" ref="K7:K80" si="5">I7/H7%</f>
        <v>104.77036088474971</v>
      </c>
      <c r="L7" s="12">
        <f t="shared" ref="L7:L80" si="6">H7-G7</f>
        <v>51620.099999999977</v>
      </c>
      <c r="M7" s="12">
        <f t="shared" ref="M7:M80" si="7">H7/G7%</f>
        <v>113.66045137621767</v>
      </c>
      <c r="N7" s="12">
        <f t="shared" si="1"/>
        <v>21.476548857201752</v>
      </c>
      <c r="O7" s="12">
        <f t="shared" ref="O7:O80" si="8">I7-E7</f>
        <v>70370</v>
      </c>
      <c r="P7" s="12">
        <f t="shared" ref="P7:P80" si="9">I7/E7%</f>
        <v>118.53702149024798</v>
      </c>
    </row>
    <row r="8" spans="1:16" ht="17.25" customHeight="1" x14ac:dyDescent="0.25">
      <c r="A8" s="8" t="s">
        <v>153</v>
      </c>
      <c r="B8" s="7" t="s">
        <v>10</v>
      </c>
      <c r="C8" s="12">
        <v>25835</v>
      </c>
      <c r="D8" s="35">
        <v>361500</v>
      </c>
      <c r="E8" s="55">
        <v>379618.7</v>
      </c>
      <c r="F8" s="13">
        <f t="shared" si="0"/>
        <v>24.101718718354562</v>
      </c>
      <c r="G8" s="35">
        <v>377879.9</v>
      </c>
      <c r="H8" s="35">
        <v>429500</v>
      </c>
      <c r="I8" s="55">
        <v>449988.7</v>
      </c>
      <c r="J8" s="12">
        <f t="shared" si="4"/>
        <v>20488.700000000012</v>
      </c>
      <c r="K8" s="12">
        <f t="shared" si="5"/>
        <v>104.77036088474971</v>
      </c>
      <c r="L8" s="12">
        <f t="shared" si="6"/>
        <v>51620.099999999977</v>
      </c>
      <c r="M8" s="12">
        <f t="shared" si="7"/>
        <v>113.66045137621767</v>
      </c>
      <c r="N8" s="12">
        <f t="shared" si="1"/>
        <v>21.476548857201752</v>
      </c>
      <c r="O8" s="12">
        <f t="shared" si="8"/>
        <v>70370</v>
      </c>
      <c r="P8" s="12">
        <f t="shared" si="9"/>
        <v>118.53702149024798</v>
      </c>
    </row>
    <row r="9" spans="1:16" ht="27.75" customHeight="1" x14ac:dyDescent="0.25">
      <c r="A9" s="8" t="s">
        <v>86</v>
      </c>
      <c r="B9" s="40" t="s">
        <v>11</v>
      </c>
      <c r="C9" s="12">
        <f>C10</f>
        <v>844</v>
      </c>
      <c r="D9" s="42">
        <f>D10+D13+D14+D15</f>
        <v>9931</v>
      </c>
      <c r="E9" s="42">
        <f>E10+E13+E14+E15</f>
        <v>10679.9</v>
      </c>
      <c r="F9" s="43">
        <f t="shared" si="0"/>
        <v>0.67805918343894778</v>
      </c>
      <c r="G9" s="42">
        <f>G10+G13+G14+G15</f>
        <v>12880</v>
      </c>
      <c r="H9" s="42">
        <f>H10+H13+H14+H15</f>
        <v>13180</v>
      </c>
      <c r="I9" s="107">
        <f>I10+I13+I14+I15</f>
        <v>13238.4</v>
      </c>
      <c r="J9" s="42">
        <f t="shared" si="4"/>
        <v>58.399999999999636</v>
      </c>
      <c r="K9" s="42">
        <f t="shared" si="5"/>
        <v>100.443095599393</v>
      </c>
      <c r="L9" s="42">
        <f t="shared" si="6"/>
        <v>300</v>
      </c>
      <c r="M9" s="42">
        <f t="shared" si="7"/>
        <v>102.32919254658384</v>
      </c>
      <c r="N9" s="42">
        <f t="shared" si="1"/>
        <v>0.63182729786587899</v>
      </c>
      <c r="O9" s="42">
        <f t="shared" si="8"/>
        <v>2558.5</v>
      </c>
      <c r="P9" s="42">
        <f t="shared" si="9"/>
        <v>123.95621681850955</v>
      </c>
    </row>
    <row r="10" spans="1:16" ht="28.5" customHeight="1" x14ac:dyDescent="0.25">
      <c r="A10" s="10" t="s">
        <v>206</v>
      </c>
      <c r="B10" s="60" t="s">
        <v>207</v>
      </c>
      <c r="C10" s="12">
        <v>844</v>
      </c>
      <c r="D10" s="35">
        <v>9931</v>
      </c>
      <c r="E10" s="55">
        <v>10679.9</v>
      </c>
      <c r="F10" s="13">
        <f t="shared" si="0"/>
        <v>0.67805918343894778</v>
      </c>
      <c r="G10" s="35">
        <v>12880</v>
      </c>
      <c r="H10" s="35">
        <v>13180</v>
      </c>
      <c r="I10" s="55">
        <v>13238.4</v>
      </c>
      <c r="J10" s="12">
        <f t="shared" si="4"/>
        <v>58.399999999999636</v>
      </c>
      <c r="K10" s="12">
        <f t="shared" si="5"/>
        <v>100.443095599393</v>
      </c>
      <c r="L10" s="12">
        <f t="shared" si="6"/>
        <v>300</v>
      </c>
      <c r="M10" s="12">
        <f t="shared" si="7"/>
        <v>102.32919254658384</v>
      </c>
      <c r="N10" s="12">
        <f t="shared" si="1"/>
        <v>0.63182729786587899</v>
      </c>
      <c r="O10" s="12">
        <f t="shared" si="8"/>
        <v>2558.5</v>
      </c>
      <c r="P10" s="12">
        <f t="shared" si="9"/>
        <v>123.95621681850955</v>
      </c>
    </row>
    <row r="11" spans="1:16" ht="14.25" hidden="1" customHeight="1" x14ac:dyDescent="0.25">
      <c r="A11" s="10" t="s">
        <v>106</v>
      </c>
      <c r="B11" s="7" t="s">
        <v>105</v>
      </c>
      <c r="C11" s="12">
        <v>0</v>
      </c>
      <c r="D11" s="12">
        <f>D12</f>
        <v>0</v>
      </c>
      <c r="E11" s="12">
        <f t="shared" ref="E11" si="10">E12</f>
        <v>0</v>
      </c>
      <c r="F11" s="13">
        <f t="shared" si="0"/>
        <v>0</v>
      </c>
      <c r="G11" s="35">
        <v>0</v>
      </c>
      <c r="H11" s="12"/>
      <c r="I11" s="55"/>
      <c r="J11" s="12">
        <f t="shared" si="4"/>
        <v>0</v>
      </c>
      <c r="K11" s="12" t="e">
        <f t="shared" si="5"/>
        <v>#DIV/0!</v>
      </c>
      <c r="L11" s="12">
        <f t="shared" si="6"/>
        <v>0</v>
      </c>
      <c r="M11" s="12" t="e">
        <f t="shared" si="7"/>
        <v>#DIV/0!</v>
      </c>
      <c r="N11" s="12">
        <f t="shared" si="1"/>
        <v>0</v>
      </c>
      <c r="O11" s="12">
        <f t="shared" si="8"/>
        <v>0</v>
      </c>
      <c r="P11" s="12" t="e">
        <f t="shared" si="9"/>
        <v>#DIV/0!</v>
      </c>
    </row>
    <row r="12" spans="1:16" ht="15" hidden="1" customHeight="1" x14ac:dyDescent="0.25">
      <c r="A12" s="10" t="s">
        <v>87</v>
      </c>
      <c r="B12" s="7" t="s">
        <v>12</v>
      </c>
      <c r="C12" s="12">
        <v>8</v>
      </c>
      <c r="D12" s="12">
        <v>0</v>
      </c>
      <c r="E12" s="12">
        <v>0</v>
      </c>
      <c r="F12" s="13">
        <f t="shared" si="0"/>
        <v>0</v>
      </c>
      <c r="G12" s="35">
        <v>8</v>
      </c>
      <c r="H12" s="12"/>
      <c r="I12" s="55"/>
      <c r="J12" s="12">
        <f t="shared" si="4"/>
        <v>0</v>
      </c>
      <c r="K12" s="12" t="e">
        <f t="shared" si="5"/>
        <v>#DIV/0!</v>
      </c>
      <c r="L12" s="12">
        <f t="shared" si="6"/>
        <v>-8</v>
      </c>
      <c r="M12" s="12">
        <f t="shared" si="7"/>
        <v>0</v>
      </c>
      <c r="N12" s="12">
        <f t="shared" si="1"/>
        <v>0</v>
      </c>
      <c r="O12" s="12">
        <f t="shared" si="8"/>
        <v>0</v>
      </c>
      <c r="P12" s="12" t="e">
        <f t="shared" si="9"/>
        <v>#DIV/0!</v>
      </c>
    </row>
    <row r="13" spans="1:16" ht="84.75" hidden="1" customHeight="1" x14ac:dyDescent="0.25">
      <c r="A13" s="10" t="s">
        <v>199</v>
      </c>
      <c r="B13" s="60" t="s">
        <v>207</v>
      </c>
      <c r="C13" s="12"/>
      <c r="D13" s="12"/>
      <c r="E13" s="12"/>
      <c r="F13" s="13">
        <f t="shared" si="0"/>
        <v>0</v>
      </c>
      <c r="G13" s="35"/>
      <c r="H13" s="12"/>
      <c r="I13" s="55"/>
      <c r="J13" s="12">
        <f t="shared" si="4"/>
        <v>0</v>
      </c>
      <c r="K13" s="12" t="e">
        <f t="shared" si="5"/>
        <v>#DIV/0!</v>
      </c>
      <c r="L13" s="12">
        <f t="shared" si="6"/>
        <v>0</v>
      </c>
      <c r="M13" s="12" t="e">
        <f t="shared" si="7"/>
        <v>#DIV/0!</v>
      </c>
      <c r="N13" s="12">
        <f t="shared" si="1"/>
        <v>0</v>
      </c>
      <c r="O13" s="12">
        <f t="shared" si="8"/>
        <v>0</v>
      </c>
      <c r="P13" s="12" t="e">
        <f t="shared" si="9"/>
        <v>#DIV/0!</v>
      </c>
    </row>
    <row r="14" spans="1:16" ht="65.25" hidden="1" customHeight="1" x14ac:dyDescent="0.25">
      <c r="A14" s="10" t="s">
        <v>200</v>
      </c>
      <c r="B14" s="57" t="s">
        <v>202</v>
      </c>
      <c r="C14" s="12"/>
      <c r="D14" s="12"/>
      <c r="E14" s="12"/>
      <c r="F14" s="13">
        <f t="shared" si="0"/>
        <v>0</v>
      </c>
      <c r="G14" s="35"/>
      <c r="H14" s="12"/>
      <c r="I14" s="55"/>
      <c r="J14" s="12">
        <f t="shared" si="4"/>
        <v>0</v>
      </c>
      <c r="K14" s="12" t="e">
        <f t="shared" si="5"/>
        <v>#DIV/0!</v>
      </c>
      <c r="L14" s="12">
        <f t="shared" si="6"/>
        <v>0</v>
      </c>
      <c r="M14" s="12" t="e">
        <f t="shared" si="7"/>
        <v>#DIV/0!</v>
      </c>
      <c r="N14" s="12">
        <f t="shared" si="1"/>
        <v>0</v>
      </c>
      <c r="O14" s="12">
        <f t="shared" si="8"/>
        <v>0</v>
      </c>
      <c r="P14" s="12" t="e">
        <f t="shared" si="9"/>
        <v>#DIV/0!</v>
      </c>
    </row>
    <row r="15" spans="1:16" ht="66.75" hidden="1" customHeight="1" x14ac:dyDescent="0.25">
      <c r="A15" s="10" t="s">
        <v>201</v>
      </c>
      <c r="B15" s="57" t="s">
        <v>203</v>
      </c>
      <c r="C15" s="12"/>
      <c r="D15" s="12"/>
      <c r="E15" s="12"/>
      <c r="F15" s="13">
        <f t="shared" si="0"/>
        <v>0</v>
      </c>
      <c r="G15" s="35"/>
      <c r="H15" s="12"/>
      <c r="I15" s="55"/>
      <c r="J15" s="12">
        <f t="shared" si="4"/>
        <v>0</v>
      </c>
      <c r="K15" s="12" t="e">
        <f t="shared" si="5"/>
        <v>#DIV/0!</v>
      </c>
      <c r="L15" s="12">
        <f t="shared" si="6"/>
        <v>0</v>
      </c>
      <c r="M15" s="12" t="e">
        <f t="shared" si="7"/>
        <v>#DIV/0!</v>
      </c>
      <c r="N15" s="12">
        <f t="shared" si="1"/>
        <v>0</v>
      </c>
      <c r="O15" s="12">
        <f t="shared" si="8"/>
        <v>0</v>
      </c>
      <c r="P15" s="12" t="e">
        <f t="shared" si="9"/>
        <v>#DIV/0!</v>
      </c>
    </row>
    <row r="16" spans="1:16" ht="14.25" customHeight="1" x14ac:dyDescent="0.25">
      <c r="A16" s="8" t="s">
        <v>106</v>
      </c>
      <c r="B16" s="40" t="s">
        <v>154</v>
      </c>
      <c r="C16" s="12">
        <f>C17+C21</f>
        <v>11959</v>
      </c>
      <c r="D16" s="42">
        <f>D17+D19+D18+D20</f>
        <v>49000</v>
      </c>
      <c r="E16" s="42">
        <f>E17+E19+E18+E20</f>
        <v>48025.500000000007</v>
      </c>
      <c r="F16" s="13">
        <f t="shared" si="0"/>
        <v>3.0491045154212295</v>
      </c>
      <c r="G16" s="44">
        <f>G17+G19+G18+G20</f>
        <v>60618</v>
      </c>
      <c r="H16" s="44">
        <f>H17+H19+H18+H20</f>
        <v>62000</v>
      </c>
      <c r="I16" s="107">
        <f>I17+I19+I18+I20</f>
        <v>61872</v>
      </c>
      <c r="J16" s="42">
        <f t="shared" si="4"/>
        <v>-128</v>
      </c>
      <c r="K16" s="42">
        <f t="shared" si="5"/>
        <v>99.793548387096777</v>
      </c>
      <c r="L16" s="42">
        <f t="shared" si="6"/>
        <v>1382</v>
      </c>
      <c r="M16" s="42">
        <f t="shared" si="7"/>
        <v>102.27985086937873</v>
      </c>
      <c r="N16" s="42">
        <f t="shared" si="1"/>
        <v>2.9529564428902031</v>
      </c>
      <c r="O16" s="42">
        <f t="shared" si="8"/>
        <v>13846.499999999993</v>
      </c>
      <c r="P16" s="42">
        <f t="shared" si="9"/>
        <v>128.8315582346878</v>
      </c>
    </row>
    <row r="17" spans="1:16" ht="24" customHeight="1" x14ac:dyDescent="0.25">
      <c r="A17" s="8" t="s">
        <v>155</v>
      </c>
      <c r="B17" s="7" t="s">
        <v>156</v>
      </c>
      <c r="C17" s="12">
        <v>6062</v>
      </c>
      <c r="D17" s="35">
        <v>48000</v>
      </c>
      <c r="E17" s="61">
        <v>47778.3</v>
      </c>
      <c r="F17" s="13">
        <f t="shared" si="0"/>
        <v>3.0334099648967761</v>
      </c>
      <c r="G17" s="35">
        <v>58623</v>
      </c>
      <c r="H17" s="35">
        <v>59700</v>
      </c>
      <c r="I17" s="61">
        <v>59697.599999999999</v>
      </c>
      <c r="J17" s="12">
        <f t="shared" si="4"/>
        <v>-2.4000000000014552</v>
      </c>
      <c r="K17" s="12">
        <f t="shared" si="5"/>
        <v>99.995979899497485</v>
      </c>
      <c r="L17" s="12">
        <f t="shared" si="6"/>
        <v>1077</v>
      </c>
      <c r="M17" s="12">
        <f t="shared" si="7"/>
        <v>101.83716288828616</v>
      </c>
      <c r="N17" s="12">
        <f t="shared" si="1"/>
        <v>2.849179152849143</v>
      </c>
      <c r="O17" s="12">
        <f t="shared" si="8"/>
        <v>11919.299999999996</v>
      </c>
      <c r="P17" s="12">
        <f t="shared" si="9"/>
        <v>124.94709941542499</v>
      </c>
    </row>
    <row r="18" spans="1:16" ht="26.25" customHeight="1" x14ac:dyDescent="0.25">
      <c r="A18" s="8" t="s">
        <v>158</v>
      </c>
      <c r="B18" s="7" t="s">
        <v>157</v>
      </c>
      <c r="C18" s="12"/>
      <c r="D18" s="35">
        <v>0</v>
      </c>
      <c r="E18" s="61">
        <v>-213.6</v>
      </c>
      <c r="F18" s="13">
        <f t="shared" si="0"/>
        <v>-1.3561310647343068E-2</v>
      </c>
      <c r="G18" s="35">
        <v>0</v>
      </c>
      <c r="H18" s="35">
        <v>0</v>
      </c>
      <c r="I18" s="61">
        <v>12.1</v>
      </c>
      <c r="J18" s="12">
        <f t="shared" si="4"/>
        <v>12.1</v>
      </c>
      <c r="K18" s="12">
        <v>0</v>
      </c>
      <c r="L18" s="12">
        <f t="shared" si="6"/>
        <v>0</v>
      </c>
      <c r="M18" s="12">
        <v>0</v>
      </c>
      <c r="N18" s="12">
        <f t="shared" si="1"/>
        <v>5.774950374801438E-4</v>
      </c>
      <c r="O18" s="12">
        <f t="shared" si="8"/>
        <v>225.7</v>
      </c>
      <c r="P18" s="12">
        <f t="shared" si="9"/>
        <v>-5.6647940074906362</v>
      </c>
    </row>
    <row r="19" spans="1:16" ht="16.5" customHeight="1" x14ac:dyDescent="0.25">
      <c r="A19" s="8" t="s">
        <v>161</v>
      </c>
      <c r="B19" s="7" t="s">
        <v>160</v>
      </c>
      <c r="C19" s="12"/>
      <c r="D19" s="35">
        <v>0</v>
      </c>
      <c r="E19" s="55">
        <v>1.3</v>
      </c>
      <c r="F19" s="13">
        <f t="shared" si="0"/>
        <v>8.2536066673904445E-5</v>
      </c>
      <c r="G19" s="35">
        <v>0</v>
      </c>
      <c r="H19" s="35">
        <v>0</v>
      </c>
      <c r="I19" s="55">
        <v>-0.2</v>
      </c>
      <c r="J19" s="12">
        <f t="shared" si="4"/>
        <v>-0.2</v>
      </c>
      <c r="K19" s="12">
        <v>0</v>
      </c>
      <c r="L19" s="12">
        <f t="shared" si="6"/>
        <v>0</v>
      </c>
      <c r="M19" s="48">
        <v>0</v>
      </c>
      <c r="N19" s="12">
        <f t="shared" si="1"/>
        <v>-9.5453725203329563E-6</v>
      </c>
      <c r="O19" s="12">
        <f t="shared" si="8"/>
        <v>-1.5</v>
      </c>
      <c r="P19" s="12">
        <f t="shared" si="9"/>
        <v>-15.384615384615383</v>
      </c>
    </row>
    <row r="20" spans="1:16" ht="38.25" customHeight="1" x14ac:dyDescent="0.25">
      <c r="A20" s="8" t="s">
        <v>194</v>
      </c>
      <c r="B20" s="7" t="s">
        <v>159</v>
      </c>
      <c r="C20" s="12"/>
      <c r="D20" s="35">
        <v>1000</v>
      </c>
      <c r="E20" s="55">
        <v>459.5</v>
      </c>
      <c r="F20" s="13">
        <f t="shared" si="0"/>
        <v>2.9173325105122376E-2</v>
      </c>
      <c r="G20" s="35">
        <v>1995</v>
      </c>
      <c r="H20" s="35">
        <v>2300</v>
      </c>
      <c r="I20" s="55">
        <v>2162.5</v>
      </c>
      <c r="J20" s="12">
        <f t="shared" si="4"/>
        <v>-137.5</v>
      </c>
      <c r="K20" s="12">
        <f t="shared" si="5"/>
        <v>94.021739130434781</v>
      </c>
      <c r="L20" s="12">
        <f t="shared" si="6"/>
        <v>305</v>
      </c>
      <c r="M20" s="12">
        <f t="shared" si="7"/>
        <v>115.28822055137844</v>
      </c>
      <c r="N20" s="12">
        <f t="shared" si="1"/>
        <v>0.10320934037610008</v>
      </c>
      <c r="O20" s="12">
        <f t="shared" si="8"/>
        <v>1703</v>
      </c>
      <c r="P20" s="12">
        <f t="shared" si="9"/>
        <v>470.62023939064204</v>
      </c>
    </row>
    <row r="21" spans="1:16" ht="15" hidden="1" customHeight="1" x14ac:dyDescent="0.25">
      <c r="A21" s="8"/>
      <c r="B21" s="7"/>
      <c r="C21" s="12">
        <v>5897</v>
      </c>
      <c r="D21" s="12"/>
      <c r="E21" s="12"/>
      <c r="F21" s="13">
        <f t="shared" si="0"/>
        <v>0</v>
      </c>
      <c r="G21" s="35"/>
      <c r="H21" s="35"/>
      <c r="I21" s="55"/>
      <c r="J21" s="12">
        <f t="shared" si="4"/>
        <v>0</v>
      </c>
      <c r="K21" s="12" t="e">
        <f t="shared" si="5"/>
        <v>#DIV/0!</v>
      </c>
      <c r="L21" s="12">
        <f t="shared" si="6"/>
        <v>0</v>
      </c>
      <c r="M21" s="12" t="e">
        <f t="shared" si="7"/>
        <v>#DIV/0!</v>
      </c>
      <c r="N21" s="12">
        <f t="shared" si="1"/>
        <v>0</v>
      </c>
      <c r="O21" s="12">
        <f t="shared" si="8"/>
        <v>0</v>
      </c>
      <c r="P21" s="12" t="e">
        <f t="shared" si="9"/>
        <v>#DIV/0!</v>
      </c>
    </row>
    <row r="22" spans="1:16" ht="15.75" customHeight="1" x14ac:dyDescent="0.25">
      <c r="A22" s="8" t="s">
        <v>88</v>
      </c>
      <c r="B22" s="40" t="s">
        <v>13</v>
      </c>
      <c r="C22" s="12">
        <f>C23+C24</f>
        <v>3</v>
      </c>
      <c r="D22" s="44">
        <v>3600</v>
      </c>
      <c r="E22" s="107">
        <v>3422.2</v>
      </c>
      <c r="F22" s="43">
        <f t="shared" si="0"/>
        <v>0.21727302105495061</v>
      </c>
      <c r="G22" s="44">
        <v>4400</v>
      </c>
      <c r="H22" s="44">
        <v>7500</v>
      </c>
      <c r="I22" s="107">
        <v>8275.4</v>
      </c>
      <c r="J22" s="42">
        <f t="shared" si="4"/>
        <v>775.39999999999964</v>
      </c>
      <c r="K22" s="42">
        <f t="shared" si="5"/>
        <v>110.33866666666667</v>
      </c>
      <c r="L22" s="42">
        <f t="shared" si="6"/>
        <v>3100</v>
      </c>
      <c r="M22" s="42">
        <f t="shared" si="7"/>
        <v>170.45454545454547</v>
      </c>
      <c r="N22" s="42">
        <f t="shared" si="1"/>
        <v>0.39495887877381669</v>
      </c>
      <c r="O22" s="42">
        <f t="shared" si="8"/>
        <v>4853.2</v>
      </c>
      <c r="P22" s="42">
        <f t="shared" si="9"/>
        <v>241.81520659225058</v>
      </c>
    </row>
    <row r="23" spans="1:16" ht="75" hidden="1" customHeight="1" x14ac:dyDescent="0.25">
      <c r="A23" s="8" t="s">
        <v>89</v>
      </c>
      <c r="B23" s="7" t="s">
        <v>14</v>
      </c>
      <c r="C23" s="12">
        <v>0</v>
      </c>
      <c r="D23" s="44"/>
      <c r="E23" s="107"/>
      <c r="F23" s="43">
        <f t="shared" si="0"/>
        <v>0</v>
      </c>
      <c r="G23" s="44"/>
      <c r="H23" s="44"/>
      <c r="I23" s="107"/>
      <c r="J23" s="42">
        <f t="shared" si="4"/>
        <v>0</v>
      </c>
      <c r="K23" s="42" t="e">
        <f t="shared" si="5"/>
        <v>#DIV/0!</v>
      </c>
      <c r="L23" s="42">
        <f t="shared" si="6"/>
        <v>0</v>
      </c>
      <c r="M23" s="42" t="e">
        <f t="shared" si="7"/>
        <v>#DIV/0!</v>
      </c>
      <c r="N23" s="42">
        <f t="shared" si="1"/>
        <v>0</v>
      </c>
      <c r="O23" s="42">
        <f t="shared" si="8"/>
        <v>0</v>
      </c>
      <c r="P23" s="42" t="e">
        <f t="shared" si="9"/>
        <v>#DIV/0!</v>
      </c>
    </row>
    <row r="24" spans="1:16" ht="76.5" hidden="1" customHeight="1" x14ac:dyDescent="0.25">
      <c r="A24" s="8" t="s">
        <v>107</v>
      </c>
      <c r="B24" s="7" t="s">
        <v>111</v>
      </c>
      <c r="C24" s="12">
        <v>3</v>
      </c>
      <c r="D24" s="44"/>
      <c r="E24" s="107"/>
      <c r="F24" s="43">
        <f t="shared" si="0"/>
        <v>0</v>
      </c>
      <c r="G24" s="44"/>
      <c r="H24" s="44"/>
      <c r="I24" s="107"/>
      <c r="J24" s="42">
        <f t="shared" si="4"/>
        <v>0</v>
      </c>
      <c r="K24" s="42" t="e">
        <f t="shared" si="5"/>
        <v>#DIV/0!</v>
      </c>
      <c r="L24" s="42">
        <f t="shared" si="6"/>
        <v>0</v>
      </c>
      <c r="M24" s="42" t="e">
        <f t="shared" si="7"/>
        <v>#DIV/0!</v>
      </c>
      <c r="N24" s="42">
        <f t="shared" si="1"/>
        <v>0</v>
      </c>
      <c r="O24" s="42">
        <f t="shared" si="8"/>
        <v>0</v>
      </c>
      <c r="P24" s="42" t="e">
        <f t="shared" si="9"/>
        <v>#DIV/0!</v>
      </c>
    </row>
    <row r="25" spans="1:16" ht="27" hidden="1" customHeight="1" x14ac:dyDescent="0.25">
      <c r="A25" s="8" t="s">
        <v>130</v>
      </c>
      <c r="B25" s="40" t="s">
        <v>131</v>
      </c>
      <c r="C25" s="12">
        <f>C27+C28</f>
        <v>8533.7999999999993</v>
      </c>
      <c r="D25" s="44">
        <v>0</v>
      </c>
      <c r="E25" s="107">
        <v>0</v>
      </c>
      <c r="F25" s="43">
        <f t="shared" si="0"/>
        <v>0</v>
      </c>
      <c r="G25" s="44">
        <v>0</v>
      </c>
      <c r="H25" s="44">
        <v>0</v>
      </c>
      <c r="I25" s="107">
        <v>0</v>
      </c>
      <c r="J25" s="42">
        <f t="shared" ref="J25:J26" si="11">I25-H25</f>
        <v>0</v>
      </c>
      <c r="K25" s="49" t="e">
        <f t="shared" ref="K25:K26" si="12">I25/H25%</f>
        <v>#DIV/0!</v>
      </c>
      <c r="L25" s="42">
        <f t="shared" ref="L25:L26" si="13">H25-G25</f>
        <v>0</v>
      </c>
      <c r="M25" s="42">
        <v>0</v>
      </c>
      <c r="N25" s="42">
        <f t="shared" si="1"/>
        <v>0</v>
      </c>
      <c r="O25" s="42">
        <f t="shared" ref="O25:O26" si="14">I25-E25</f>
        <v>0</v>
      </c>
      <c r="P25" s="42">
        <v>0</v>
      </c>
    </row>
    <row r="26" spans="1:16" ht="25.5" hidden="1" customHeight="1" x14ac:dyDescent="0.25">
      <c r="A26" s="8" t="s">
        <v>132</v>
      </c>
      <c r="B26" s="7" t="s">
        <v>133</v>
      </c>
      <c r="C26" s="12">
        <v>3</v>
      </c>
      <c r="D26" s="12"/>
      <c r="E26" s="12"/>
      <c r="F26" s="13">
        <f t="shared" si="0"/>
        <v>0</v>
      </c>
      <c r="G26" s="35"/>
      <c r="H26" s="35"/>
      <c r="I26" s="103"/>
      <c r="J26" s="12">
        <f t="shared" si="11"/>
        <v>0</v>
      </c>
      <c r="K26" s="12" t="e">
        <f t="shared" si="12"/>
        <v>#DIV/0!</v>
      </c>
      <c r="L26" s="12">
        <f t="shared" si="13"/>
        <v>0</v>
      </c>
      <c r="M26" s="12" t="e">
        <f t="shared" ref="M26" si="15">H26/G26%</f>
        <v>#DIV/0!</v>
      </c>
      <c r="N26" s="12">
        <f t="shared" si="1"/>
        <v>0</v>
      </c>
      <c r="O26" s="12">
        <f t="shared" si="14"/>
        <v>0</v>
      </c>
      <c r="P26" s="12" t="e">
        <f t="shared" ref="P26" si="16">I26/E26%</f>
        <v>#DIV/0!</v>
      </c>
    </row>
    <row r="27" spans="1:16" ht="18" customHeight="1" x14ac:dyDescent="0.25">
      <c r="A27" s="8" t="s">
        <v>84</v>
      </c>
      <c r="B27" s="31" t="s">
        <v>115</v>
      </c>
      <c r="C27" s="32">
        <f>C28+C46+C50+C56</f>
        <v>4469.8999999999996</v>
      </c>
      <c r="D27" s="19">
        <f>D28+D40+D50+D42+D56+D46</f>
        <v>48586</v>
      </c>
      <c r="E27" s="19">
        <f>E28+E40+E50+E42+E56+E46</f>
        <v>49860.7</v>
      </c>
      <c r="F27" s="20">
        <f t="shared" si="0"/>
        <v>3.1656200458519592</v>
      </c>
      <c r="G27" s="47">
        <f>G28+G40+G50+G42+G56+G46</f>
        <v>31837.600000000002</v>
      </c>
      <c r="H27" s="47">
        <f>H28+H40+H50+H42+H56+H46</f>
        <v>51624.600000000006</v>
      </c>
      <c r="I27" s="51">
        <f>I28+I40+I50+I42+I56+I46</f>
        <v>53988.2</v>
      </c>
      <c r="J27" s="19">
        <f>I27-H27</f>
        <v>2363.5999999999913</v>
      </c>
      <c r="K27" s="19">
        <f>I27/H27%</f>
        <v>104.57843741162156</v>
      </c>
      <c r="L27" s="19">
        <f>H27-G27</f>
        <v>19787.000000000004</v>
      </c>
      <c r="M27" s="19">
        <f>H27/G27%</f>
        <v>162.14978515968539</v>
      </c>
      <c r="N27" s="19">
        <f t="shared" si="1"/>
        <v>2.576687403511198</v>
      </c>
      <c r="O27" s="19">
        <f>I27-E27</f>
        <v>4127.5</v>
      </c>
      <c r="P27" s="19">
        <f>I27/E27%</f>
        <v>108.27806268263382</v>
      </c>
    </row>
    <row r="28" spans="1:16" ht="28.5" customHeight="1" x14ac:dyDescent="0.25">
      <c r="A28" s="8" t="s">
        <v>110</v>
      </c>
      <c r="B28" s="40" t="s">
        <v>15</v>
      </c>
      <c r="C28" s="42">
        <f>SUM(C31:C38)</f>
        <v>4063.9</v>
      </c>
      <c r="D28" s="42">
        <f>D29+D30+D38+D39</f>
        <v>20548.599999999999</v>
      </c>
      <c r="E28" s="42">
        <f>E29+E30+E38+E37</f>
        <v>20686.099999999999</v>
      </c>
      <c r="F28" s="43">
        <f t="shared" si="0"/>
        <v>1.3133456375561958</v>
      </c>
      <c r="G28" s="44">
        <f>G29+G30+G38+G39</f>
        <v>15054.2</v>
      </c>
      <c r="H28" s="44">
        <f>H29+H30+H38+H39</f>
        <v>16864.2</v>
      </c>
      <c r="I28" s="107">
        <f>I29+I30+I38+I39</f>
        <v>17281.7</v>
      </c>
      <c r="J28" s="42">
        <f t="shared" si="4"/>
        <v>417.5</v>
      </c>
      <c r="K28" s="42">
        <f t="shared" si="5"/>
        <v>102.47565849551121</v>
      </c>
      <c r="L28" s="42">
        <f t="shared" si="6"/>
        <v>1810</v>
      </c>
      <c r="M28" s="42">
        <f t="shared" si="7"/>
        <v>112.02322275511153</v>
      </c>
      <c r="N28" s="42">
        <f t="shared" si="1"/>
        <v>0.82480132142319018</v>
      </c>
      <c r="O28" s="42">
        <f t="shared" si="8"/>
        <v>-3404.3999999999978</v>
      </c>
      <c r="P28" s="42">
        <f t="shared" si="9"/>
        <v>83.542572065299893</v>
      </c>
    </row>
    <row r="29" spans="1:16" ht="53.25" hidden="1" customHeight="1" x14ac:dyDescent="0.25">
      <c r="A29" s="8" t="s">
        <v>164</v>
      </c>
      <c r="B29" s="7" t="s">
        <v>163</v>
      </c>
      <c r="C29" s="33"/>
      <c r="D29" s="35"/>
      <c r="E29" s="35"/>
      <c r="F29" s="13">
        <f t="shared" si="0"/>
        <v>0</v>
      </c>
      <c r="G29" s="35"/>
      <c r="H29" s="35">
        <v>0</v>
      </c>
      <c r="I29" s="55">
        <v>0</v>
      </c>
      <c r="J29" s="12">
        <f t="shared" si="4"/>
        <v>0</v>
      </c>
      <c r="K29" s="48">
        <v>0</v>
      </c>
      <c r="L29" s="12">
        <f t="shared" si="6"/>
        <v>0</v>
      </c>
      <c r="M29" s="12">
        <v>0</v>
      </c>
      <c r="N29" s="12">
        <f t="shared" si="1"/>
        <v>0</v>
      </c>
      <c r="O29" s="12">
        <f t="shared" si="8"/>
        <v>0</v>
      </c>
      <c r="P29" s="12" t="e">
        <f t="shared" si="9"/>
        <v>#DIV/0!</v>
      </c>
    </row>
    <row r="30" spans="1:16" ht="78" customHeight="1" x14ac:dyDescent="0.25">
      <c r="A30" s="8" t="s">
        <v>165</v>
      </c>
      <c r="B30" s="7" t="s">
        <v>267</v>
      </c>
      <c r="C30" s="33"/>
      <c r="D30" s="35">
        <f>D31+D34+D35+D36+D37</f>
        <v>19419.3</v>
      </c>
      <c r="E30" s="35">
        <f>E31+E34+E35+E36+E39</f>
        <v>19393.8</v>
      </c>
      <c r="F30" s="13">
        <f t="shared" si="0"/>
        <v>1.2312984383541292</v>
      </c>
      <c r="G30" s="35">
        <f>G31+G34+G35+G36+G37</f>
        <v>14054.2</v>
      </c>
      <c r="H30" s="35">
        <f>H31+H34+H35+H36+H37</f>
        <v>15314.2</v>
      </c>
      <c r="I30" s="55">
        <f>I31+I34+I35+I36+I37</f>
        <v>15696.500000000002</v>
      </c>
      <c r="J30" s="12">
        <f t="shared" si="4"/>
        <v>382.30000000000109</v>
      </c>
      <c r="K30" s="12">
        <f t="shared" si="5"/>
        <v>102.49637591255177</v>
      </c>
      <c r="L30" s="12">
        <f t="shared" si="6"/>
        <v>1260</v>
      </c>
      <c r="M30" s="12">
        <f t="shared" si="7"/>
        <v>108.96529151428044</v>
      </c>
      <c r="N30" s="12">
        <f t="shared" si="1"/>
        <v>0.74914469882703127</v>
      </c>
      <c r="O30" s="12">
        <f t="shared" si="8"/>
        <v>-3697.2999999999975</v>
      </c>
      <c r="P30" s="12">
        <f t="shared" si="9"/>
        <v>80.935659850055188</v>
      </c>
    </row>
    <row r="31" spans="1:16" ht="67.5" customHeight="1" x14ac:dyDescent="0.25">
      <c r="A31" s="8" t="s">
        <v>162</v>
      </c>
      <c r="B31" s="7" t="s">
        <v>195</v>
      </c>
      <c r="C31" s="12">
        <v>2397</v>
      </c>
      <c r="D31" s="35">
        <v>14100</v>
      </c>
      <c r="E31" s="55">
        <v>13552.4</v>
      </c>
      <c r="F31" s="13">
        <f t="shared" si="0"/>
        <v>0.86043214614724817</v>
      </c>
      <c r="G31" s="35">
        <v>11900</v>
      </c>
      <c r="H31" s="35">
        <v>12670</v>
      </c>
      <c r="I31" s="55">
        <v>12970.1</v>
      </c>
      <c r="J31" s="12">
        <f t="shared" si="4"/>
        <v>300.10000000000036</v>
      </c>
      <c r="K31" s="12">
        <f t="shared" si="5"/>
        <v>102.36858721389108</v>
      </c>
      <c r="L31" s="12">
        <f t="shared" si="6"/>
        <v>770</v>
      </c>
      <c r="M31" s="12">
        <f t="shared" si="7"/>
        <v>106.47058823529412</v>
      </c>
      <c r="N31" s="12">
        <f t="shared" si="1"/>
        <v>0.61902218062985237</v>
      </c>
      <c r="O31" s="12">
        <f t="shared" si="8"/>
        <v>-582.29999999999927</v>
      </c>
      <c r="P31" s="12">
        <f t="shared" si="9"/>
        <v>95.703344057141166</v>
      </c>
    </row>
    <row r="32" spans="1:16" ht="50.25" hidden="1" customHeight="1" x14ac:dyDescent="0.25">
      <c r="A32" s="8" t="s">
        <v>90</v>
      </c>
      <c r="B32" s="7" t="s">
        <v>74</v>
      </c>
      <c r="C32" s="12">
        <v>0</v>
      </c>
      <c r="D32" s="35"/>
      <c r="E32" s="55"/>
      <c r="F32" s="13">
        <f t="shared" si="0"/>
        <v>0</v>
      </c>
      <c r="G32" s="35"/>
      <c r="H32" s="35"/>
      <c r="I32" s="55"/>
      <c r="J32" s="12">
        <f t="shared" si="4"/>
        <v>0</v>
      </c>
      <c r="K32" s="12" t="e">
        <f t="shared" si="5"/>
        <v>#DIV/0!</v>
      </c>
      <c r="L32" s="12">
        <f t="shared" si="6"/>
        <v>0</v>
      </c>
      <c r="M32" s="12" t="e">
        <f t="shared" si="7"/>
        <v>#DIV/0!</v>
      </c>
      <c r="N32" s="12">
        <f t="shared" si="1"/>
        <v>0</v>
      </c>
      <c r="O32" s="12">
        <f t="shared" si="8"/>
        <v>0</v>
      </c>
      <c r="P32" s="12" t="e">
        <f t="shared" si="9"/>
        <v>#DIV/0!</v>
      </c>
    </row>
    <row r="33" spans="1:18" ht="75.75" hidden="1" customHeight="1" x14ac:dyDescent="0.25">
      <c r="A33" s="8" t="s">
        <v>91</v>
      </c>
      <c r="B33" s="7" t="s">
        <v>75</v>
      </c>
      <c r="C33" s="12">
        <v>0</v>
      </c>
      <c r="D33" s="35"/>
      <c r="E33" s="55"/>
      <c r="F33" s="13">
        <f t="shared" si="0"/>
        <v>0</v>
      </c>
      <c r="G33" s="35"/>
      <c r="H33" s="35"/>
      <c r="I33" s="55"/>
      <c r="J33" s="12">
        <f t="shared" si="4"/>
        <v>0</v>
      </c>
      <c r="K33" s="12" t="e">
        <f t="shared" si="5"/>
        <v>#DIV/0!</v>
      </c>
      <c r="L33" s="12">
        <f t="shared" si="6"/>
        <v>0</v>
      </c>
      <c r="M33" s="12" t="e">
        <f t="shared" si="7"/>
        <v>#DIV/0!</v>
      </c>
      <c r="N33" s="12">
        <f t="shared" si="1"/>
        <v>0</v>
      </c>
      <c r="O33" s="12">
        <f t="shared" si="8"/>
        <v>0</v>
      </c>
      <c r="P33" s="12" t="e">
        <f t="shared" si="9"/>
        <v>#DIV/0!</v>
      </c>
    </row>
    <row r="34" spans="1:18" ht="72.75" customHeight="1" x14ac:dyDescent="0.25">
      <c r="A34" s="52" t="s">
        <v>179</v>
      </c>
      <c r="B34" s="7" t="s">
        <v>196</v>
      </c>
      <c r="C34" s="12">
        <v>751.5</v>
      </c>
      <c r="D34" s="35">
        <v>965</v>
      </c>
      <c r="E34" s="55">
        <v>1177.0999999999999</v>
      </c>
      <c r="F34" s="13">
        <f t="shared" si="0"/>
        <v>7.4733233909117625E-2</v>
      </c>
      <c r="G34" s="35">
        <v>550</v>
      </c>
      <c r="H34" s="35">
        <v>780</v>
      </c>
      <c r="I34" s="55">
        <v>789.6</v>
      </c>
      <c r="J34" s="12">
        <f t="shared" si="4"/>
        <v>9.6000000000000227</v>
      </c>
      <c r="K34" s="12">
        <f t="shared" si="5"/>
        <v>101.23076923076924</v>
      </c>
      <c r="L34" s="12">
        <f t="shared" si="6"/>
        <v>230</v>
      </c>
      <c r="M34" s="12">
        <f t="shared" si="7"/>
        <v>141.81818181818181</v>
      </c>
      <c r="N34" s="12">
        <f t="shared" si="1"/>
        <v>3.768513071027451E-2</v>
      </c>
      <c r="O34" s="12">
        <f t="shared" si="8"/>
        <v>-387.49999999999989</v>
      </c>
      <c r="P34" s="12">
        <f t="shared" si="9"/>
        <v>67.080112140005099</v>
      </c>
    </row>
    <row r="35" spans="1:18" ht="65.25" customHeight="1" x14ac:dyDescent="0.25">
      <c r="A35" s="8" t="s">
        <v>180</v>
      </c>
      <c r="B35" s="7" t="s">
        <v>166</v>
      </c>
      <c r="C35" s="12">
        <v>0</v>
      </c>
      <c r="D35" s="35">
        <v>2800</v>
      </c>
      <c r="E35" s="55">
        <v>2803.8</v>
      </c>
      <c r="F35" s="13">
        <f t="shared" si="0"/>
        <v>0.17801124903099483</v>
      </c>
      <c r="G35" s="55">
        <v>0</v>
      </c>
      <c r="H35" s="35">
        <v>0</v>
      </c>
      <c r="I35" s="55">
        <v>0</v>
      </c>
      <c r="J35" s="12">
        <f t="shared" ref="J35:J37" si="17">I35-H35</f>
        <v>0</v>
      </c>
      <c r="K35" s="12">
        <v>0</v>
      </c>
      <c r="L35" s="12">
        <f t="shared" ref="L35:L37" si="18">H35-G35</f>
        <v>0</v>
      </c>
      <c r="M35" s="12">
        <v>0</v>
      </c>
      <c r="N35" s="12">
        <f t="shared" si="1"/>
        <v>0</v>
      </c>
      <c r="O35" s="12">
        <f t="shared" ref="O35:O37" si="19">I35-E35</f>
        <v>-2803.8</v>
      </c>
      <c r="P35" s="12">
        <f t="shared" ref="P35:P37" si="20">I35/E35%</f>
        <v>0</v>
      </c>
    </row>
    <row r="36" spans="1:18" ht="36.75" customHeight="1" x14ac:dyDescent="0.25">
      <c r="A36" s="8" t="s">
        <v>176</v>
      </c>
      <c r="B36" s="7" t="s">
        <v>253</v>
      </c>
      <c r="C36" s="12"/>
      <c r="D36" s="35">
        <v>1550</v>
      </c>
      <c r="E36" s="55">
        <v>1658</v>
      </c>
      <c r="F36" s="13">
        <f t="shared" si="0"/>
        <v>0.10526522965025659</v>
      </c>
      <c r="G36" s="55">
        <v>1600</v>
      </c>
      <c r="H36" s="35">
        <v>1860</v>
      </c>
      <c r="I36" s="55">
        <v>1933.1</v>
      </c>
      <c r="J36" s="12">
        <f t="shared" si="17"/>
        <v>73.099999999999909</v>
      </c>
      <c r="K36" s="12">
        <f t="shared" ref="K36:K37" si="21">I36/H36%</f>
        <v>103.93010752688171</v>
      </c>
      <c r="L36" s="12">
        <f t="shared" si="18"/>
        <v>260</v>
      </c>
      <c r="M36" s="12">
        <f t="shared" ref="M36:M37" si="22">H36/G36%</f>
        <v>116.25</v>
      </c>
      <c r="N36" s="12">
        <f t="shared" si="1"/>
        <v>9.2260798095278179E-2</v>
      </c>
      <c r="O36" s="12">
        <f t="shared" si="19"/>
        <v>275.09999999999991</v>
      </c>
      <c r="P36" s="12">
        <f t="shared" si="20"/>
        <v>116.5922798552473</v>
      </c>
    </row>
    <row r="37" spans="1:18" ht="39" customHeight="1" x14ac:dyDescent="0.25">
      <c r="A37" s="8" t="s">
        <v>197</v>
      </c>
      <c r="B37" s="7" t="s">
        <v>198</v>
      </c>
      <c r="C37" s="12"/>
      <c r="D37" s="35">
        <v>4.3</v>
      </c>
      <c r="E37" s="61">
        <v>4.3</v>
      </c>
      <c r="F37" s="13">
        <f t="shared" si="0"/>
        <v>2.7300391284445315E-4</v>
      </c>
      <c r="G37" s="35">
        <v>4.2</v>
      </c>
      <c r="H37" s="35">
        <v>4.2</v>
      </c>
      <c r="I37" s="61">
        <v>3.7</v>
      </c>
      <c r="J37" s="12">
        <f t="shared" si="17"/>
        <v>-0.5</v>
      </c>
      <c r="K37" s="12">
        <f t="shared" si="21"/>
        <v>88.095238095238088</v>
      </c>
      <c r="L37" s="12">
        <f t="shared" si="18"/>
        <v>0</v>
      </c>
      <c r="M37" s="12">
        <f t="shared" si="22"/>
        <v>100</v>
      </c>
      <c r="N37" s="12">
        <f t="shared" si="1"/>
        <v>1.7658939162615967E-4</v>
      </c>
      <c r="O37" s="12">
        <f t="shared" si="19"/>
        <v>-0.59999999999999964</v>
      </c>
      <c r="P37" s="12">
        <f t="shared" si="20"/>
        <v>86.046511627906995</v>
      </c>
    </row>
    <row r="38" spans="1:18" ht="74.25" customHeight="1" x14ac:dyDescent="0.25">
      <c r="A38" s="52" t="s">
        <v>193</v>
      </c>
      <c r="B38" s="7" t="s">
        <v>268</v>
      </c>
      <c r="C38" s="12">
        <v>915.4</v>
      </c>
      <c r="D38" s="35">
        <v>950</v>
      </c>
      <c r="E38" s="55">
        <v>1288</v>
      </c>
      <c r="F38" s="13">
        <f t="shared" si="0"/>
        <v>8.1774195289222251E-2</v>
      </c>
      <c r="G38" s="35">
        <v>1000</v>
      </c>
      <c r="H38" s="35">
        <v>1350</v>
      </c>
      <c r="I38" s="55">
        <v>1373.5</v>
      </c>
      <c r="J38" s="12">
        <f t="shared" si="4"/>
        <v>23.5</v>
      </c>
      <c r="K38" s="12">
        <f t="shared" si="5"/>
        <v>101.74074074074075</v>
      </c>
      <c r="L38" s="12">
        <f t="shared" si="6"/>
        <v>350</v>
      </c>
      <c r="M38" s="12">
        <f t="shared" si="7"/>
        <v>135</v>
      </c>
      <c r="N38" s="12">
        <f t="shared" si="1"/>
        <v>6.5552845783386576E-2</v>
      </c>
      <c r="O38" s="12">
        <f t="shared" si="8"/>
        <v>85.5</v>
      </c>
      <c r="P38" s="12">
        <f t="shared" si="9"/>
        <v>106.63819875776397</v>
      </c>
    </row>
    <row r="39" spans="1:18" ht="100.5" customHeight="1" x14ac:dyDescent="0.25">
      <c r="A39" s="52" t="s">
        <v>245</v>
      </c>
      <c r="B39" s="102" t="s">
        <v>246</v>
      </c>
      <c r="C39" s="12"/>
      <c r="D39" s="35">
        <v>179.3</v>
      </c>
      <c r="E39" s="55">
        <v>202.5</v>
      </c>
      <c r="F39" s="13">
        <f t="shared" si="0"/>
        <v>1.2856579616512038E-2</v>
      </c>
      <c r="G39" s="35">
        <v>0</v>
      </c>
      <c r="H39" s="35">
        <v>200</v>
      </c>
      <c r="I39" s="55">
        <v>211.7</v>
      </c>
      <c r="J39" s="12">
        <f t="shared" si="4"/>
        <v>11.699999999999989</v>
      </c>
      <c r="K39" s="12">
        <f t="shared" si="5"/>
        <v>105.85</v>
      </c>
      <c r="L39" s="12">
        <f t="shared" si="6"/>
        <v>200</v>
      </c>
      <c r="M39" s="12">
        <v>0</v>
      </c>
      <c r="N39" s="12">
        <f t="shared" si="1"/>
        <v>1.0103776812772433E-2</v>
      </c>
      <c r="O39" s="12">
        <f t="shared" si="8"/>
        <v>9.1999999999999886</v>
      </c>
      <c r="P39" s="12">
        <f t="shared" si="9"/>
        <v>104.54320987654322</v>
      </c>
    </row>
    <row r="40" spans="1:18" ht="20.25" customHeight="1" x14ac:dyDescent="0.25">
      <c r="A40" s="8" t="s">
        <v>170</v>
      </c>
      <c r="B40" s="40" t="s">
        <v>169</v>
      </c>
      <c r="C40" s="12"/>
      <c r="D40" s="44">
        <v>7300</v>
      </c>
      <c r="E40" s="107">
        <v>7902</v>
      </c>
      <c r="F40" s="43">
        <f t="shared" si="0"/>
        <v>0.5016923068132253</v>
      </c>
      <c r="G40" s="44">
        <v>4650</v>
      </c>
      <c r="H40" s="44">
        <v>6900</v>
      </c>
      <c r="I40" s="107">
        <v>6889.7</v>
      </c>
      <c r="J40" s="42">
        <f t="shared" si="4"/>
        <v>-10.300000000000182</v>
      </c>
      <c r="K40" s="42">
        <f t="shared" si="5"/>
        <v>99.850724637681154</v>
      </c>
      <c r="L40" s="42">
        <f t="shared" si="6"/>
        <v>2250</v>
      </c>
      <c r="M40" s="42">
        <f t="shared" si="7"/>
        <v>148.38709677419354</v>
      </c>
      <c r="N40" s="42">
        <f t="shared" si="1"/>
        <v>0.32882376526668983</v>
      </c>
      <c r="O40" s="42">
        <f t="shared" si="8"/>
        <v>-1012.3000000000002</v>
      </c>
      <c r="P40" s="42">
        <f t="shared" si="9"/>
        <v>87.1893191597064</v>
      </c>
    </row>
    <row r="41" spans="1:18" ht="17.25" customHeight="1" x14ac:dyDescent="0.25">
      <c r="A41" s="8" t="s">
        <v>172</v>
      </c>
      <c r="B41" s="7" t="s">
        <v>171</v>
      </c>
      <c r="C41" s="12"/>
      <c r="D41" s="35">
        <v>7300</v>
      </c>
      <c r="E41" s="55">
        <v>7902</v>
      </c>
      <c r="F41" s="13">
        <f t="shared" si="0"/>
        <v>0.5016923068132253</v>
      </c>
      <c r="G41" s="35">
        <v>4650</v>
      </c>
      <c r="H41" s="35">
        <v>6900</v>
      </c>
      <c r="I41" s="55">
        <v>6889.7</v>
      </c>
      <c r="J41" s="12">
        <f t="shared" si="4"/>
        <v>-10.300000000000182</v>
      </c>
      <c r="K41" s="12">
        <f t="shared" si="5"/>
        <v>99.850724637681154</v>
      </c>
      <c r="L41" s="12">
        <f t="shared" si="6"/>
        <v>2250</v>
      </c>
      <c r="M41" s="12">
        <f t="shared" si="7"/>
        <v>148.38709677419354</v>
      </c>
      <c r="N41" s="12">
        <f t="shared" si="1"/>
        <v>0.32882376526668983</v>
      </c>
      <c r="O41" s="12">
        <f t="shared" si="8"/>
        <v>-1012.3000000000002</v>
      </c>
      <c r="P41" s="12">
        <f t="shared" si="9"/>
        <v>87.1893191597064</v>
      </c>
    </row>
    <row r="42" spans="1:18" ht="27.75" customHeight="1" x14ac:dyDescent="0.25">
      <c r="A42" s="8" t="s">
        <v>173</v>
      </c>
      <c r="B42" s="62" t="s">
        <v>254</v>
      </c>
      <c r="C42" s="12"/>
      <c r="D42" s="44">
        <f>D43+D44+D45</f>
        <v>6442.4</v>
      </c>
      <c r="E42" s="107">
        <f>E43+E44+E45</f>
        <v>6673</v>
      </c>
      <c r="F42" s="43">
        <f t="shared" si="0"/>
        <v>0.4236639791653572</v>
      </c>
      <c r="G42" s="44">
        <f>G43+G44+G45</f>
        <v>4020.4</v>
      </c>
      <c r="H42" s="44">
        <f>H43+H44+H45</f>
        <v>4020.4</v>
      </c>
      <c r="I42" s="107">
        <f>I43+I44+I45</f>
        <v>6107.4000000000005</v>
      </c>
      <c r="J42" s="42">
        <f t="shared" si="4"/>
        <v>2087.0000000000005</v>
      </c>
      <c r="K42" s="42">
        <f t="shared" si="5"/>
        <v>151.91025768580241</v>
      </c>
      <c r="L42" s="42">
        <f t="shared" si="6"/>
        <v>0</v>
      </c>
      <c r="M42" s="42">
        <f t="shared" si="7"/>
        <v>100</v>
      </c>
      <c r="N42" s="42">
        <f t="shared" si="1"/>
        <v>0.29148704065340747</v>
      </c>
      <c r="O42" s="42">
        <f t="shared" si="8"/>
        <v>-565.59999999999945</v>
      </c>
      <c r="P42" s="42">
        <f t="shared" si="9"/>
        <v>91.524052150457067</v>
      </c>
    </row>
    <row r="43" spans="1:18" ht="39" customHeight="1" x14ac:dyDescent="0.25">
      <c r="A43" s="8" t="s">
        <v>261</v>
      </c>
      <c r="B43" s="62" t="s">
        <v>260</v>
      </c>
      <c r="C43" s="12"/>
      <c r="D43" s="35">
        <v>3712.4</v>
      </c>
      <c r="E43" s="55">
        <v>3924.6</v>
      </c>
      <c r="F43" s="13">
        <f t="shared" si="0"/>
        <v>0.24917003636031185</v>
      </c>
      <c r="G43" s="35">
        <v>3912.4</v>
      </c>
      <c r="H43" s="35">
        <v>3912.4</v>
      </c>
      <c r="I43" s="55">
        <v>4134.8</v>
      </c>
      <c r="J43" s="12">
        <f t="shared" si="4"/>
        <v>222.40000000000009</v>
      </c>
      <c r="K43" s="12">
        <f t="shared" si="5"/>
        <v>105.68449033841121</v>
      </c>
      <c r="L43" s="12">
        <f t="shared" si="6"/>
        <v>0</v>
      </c>
      <c r="M43" s="12">
        <f t="shared" si="7"/>
        <v>100</v>
      </c>
      <c r="N43" s="12">
        <f t="shared" si="1"/>
        <v>0.19734103148536353</v>
      </c>
      <c r="O43" s="12">
        <f t="shared" si="8"/>
        <v>210.20000000000027</v>
      </c>
      <c r="P43" s="12">
        <f t="shared" si="9"/>
        <v>105.35595984304133</v>
      </c>
    </row>
    <row r="44" spans="1:18" ht="37.5" customHeight="1" x14ac:dyDescent="0.25">
      <c r="A44" s="8" t="s">
        <v>262</v>
      </c>
      <c r="B44" s="127" t="s">
        <v>263</v>
      </c>
      <c r="C44" s="12"/>
      <c r="D44" s="35">
        <v>2100</v>
      </c>
      <c r="E44" s="55">
        <v>2099.8000000000002</v>
      </c>
      <c r="F44" s="13">
        <f t="shared" si="0"/>
        <v>0.13331479446297276</v>
      </c>
      <c r="G44" s="35">
        <v>108</v>
      </c>
      <c r="H44" s="35">
        <v>108</v>
      </c>
      <c r="I44" s="55">
        <v>88.8</v>
      </c>
      <c r="J44" s="12">
        <f t="shared" si="4"/>
        <v>-19.200000000000003</v>
      </c>
      <c r="K44" s="12">
        <f t="shared" si="5"/>
        <v>82.222222222222214</v>
      </c>
      <c r="L44" s="12">
        <f t="shared" si="6"/>
        <v>0</v>
      </c>
      <c r="M44" s="12">
        <f t="shared" si="7"/>
        <v>100</v>
      </c>
      <c r="N44" s="12">
        <f t="shared" si="1"/>
        <v>4.2381453990278321E-3</v>
      </c>
      <c r="O44" s="12">
        <f t="shared" si="8"/>
        <v>-2011.0000000000002</v>
      </c>
      <c r="P44" s="12">
        <f t="shared" si="9"/>
        <v>4.2289741880179061</v>
      </c>
    </row>
    <row r="45" spans="1:18" ht="25.5" customHeight="1" x14ac:dyDescent="0.25">
      <c r="A45" s="8" t="s">
        <v>265</v>
      </c>
      <c r="B45" s="127" t="s">
        <v>264</v>
      </c>
      <c r="C45" s="12"/>
      <c r="D45" s="35">
        <v>630</v>
      </c>
      <c r="E45" s="55">
        <v>648.6</v>
      </c>
      <c r="F45" s="13">
        <f t="shared" si="0"/>
        <v>4.1179148342072633E-2</v>
      </c>
      <c r="G45" s="35">
        <v>0</v>
      </c>
      <c r="H45" s="35">
        <v>0</v>
      </c>
      <c r="I45" s="55">
        <v>1883.8</v>
      </c>
      <c r="J45" s="12">
        <f t="shared" si="4"/>
        <v>1883.8</v>
      </c>
      <c r="K45" s="12">
        <v>0</v>
      </c>
      <c r="L45" s="12">
        <f t="shared" si="6"/>
        <v>0</v>
      </c>
      <c r="M45" s="12">
        <v>0</v>
      </c>
      <c r="N45" s="12">
        <f t="shared" si="1"/>
        <v>8.9907863769016105E-2</v>
      </c>
      <c r="O45" s="12">
        <f t="shared" si="8"/>
        <v>1235.1999999999998</v>
      </c>
      <c r="P45" s="12">
        <f t="shared" si="9"/>
        <v>290.44094973789697</v>
      </c>
    </row>
    <row r="46" spans="1:18" ht="32.25" customHeight="1" x14ac:dyDescent="0.25">
      <c r="A46" s="8" t="s">
        <v>92</v>
      </c>
      <c r="B46" s="40" t="s">
        <v>16</v>
      </c>
      <c r="C46" s="33">
        <f>SUM(C47:C49)</f>
        <v>340</v>
      </c>
      <c r="D46" s="42">
        <f>D47+D48</f>
        <v>10750</v>
      </c>
      <c r="E46" s="44">
        <f>SUM(E47:E49)</f>
        <v>10918.9</v>
      </c>
      <c r="F46" s="43">
        <f t="shared" si="0"/>
        <v>0.69323312185053476</v>
      </c>
      <c r="G46" s="44">
        <f>SUM(G47:G49)</f>
        <v>4780</v>
      </c>
      <c r="H46" s="44">
        <f>SUM(H47:H49)</f>
        <v>19290</v>
      </c>
      <c r="I46" s="107">
        <f>SUM(I47:I49)</f>
        <v>19440.8</v>
      </c>
      <c r="J46" s="42">
        <f>SUM(J47:J49)</f>
        <v>150.79999999999973</v>
      </c>
      <c r="K46" s="42">
        <f t="shared" si="5"/>
        <v>100.7817522032141</v>
      </c>
      <c r="L46" s="42">
        <f>SUM(L47:L49)</f>
        <v>14510</v>
      </c>
      <c r="M46" s="42">
        <f t="shared" si="7"/>
        <v>403.55648535564853</v>
      </c>
      <c r="N46" s="42">
        <f>SUM(N47:N49)</f>
        <v>0.92784839046644463</v>
      </c>
      <c r="O46" s="42">
        <f t="shared" si="8"/>
        <v>8521.9</v>
      </c>
      <c r="P46" s="42">
        <f t="shared" si="9"/>
        <v>178.04723919076099</v>
      </c>
    </row>
    <row r="47" spans="1:18" ht="65.25" customHeight="1" x14ac:dyDescent="0.25">
      <c r="A47" s="52" t="s">
        <v>205</v>
      </c>
      <c r="B47" s="59" t="s">
        <v>255</v>
      </c>
      <c r="C47" s="12">
        <v>0</v>
      </c>
      <c r="D47" s="35">
        <v>3800</v>
      </c>
      <c r="E47" s="55">
        <v>3858.7</v>
      </c>
      <c r="F47" s="13">
        <f t="shared" si="0"/>
        <v>0.24498609267276544</v>
      </c>
      <c r="G47" s="35">
        <v>1200</v>
      </c>
      <c r="H47" s="35">
        <v>3130</v>
      </c>
      <c r="I47" s="55">
        <v>3182.4</v>
      </c>
      <c r="J47" s="12">
        <f t="shared" si="4"/>
        <v>52.400000000000091</v>
      </c>
      <c r="K47" s="12">
        <f t="shared" si="5"/>
        <v>101.6741214057508</v>
      </c>
      <c r="L47" s="12">
        <f t="shared" si="6"/>
        <v>1930</v>
      </c>
      <c r="M47" s="12">
        <f t="shared" si="7"/>
        <v>260.83333333333331</v>
      </c>
      <c r="N47" s="12">
        <f>I47/$I$80%</f>
        <v>0.15188596754353798</v>
      </c>
      <c r="O47" s="12">
        <f t="shared" si="8"/>
        <v>-676.29999999999973</v>
      </c>
      <c r="P47" s="12">
        <f t="shared" si="9"/>
        <v>82.473371860989459</v>
      </c>
      <c r="Q47" s="50"/>
      <c r="R47" s="50"/>
    </row>
    <row r="48" spans="1:18" ht="26.25" customHeight="1" x14ac:dyDescent="0.25">
      <c r="A48" s="8" t="s">
        <v>175</v>
      </c>
      <c r="B48" s="7" t="s">
        <v>174</v>
      </c>
      <c r="C48" s="12">
        <v>340</v>
      </c>
      <c r="D48" s="35">
        <v>6950</v>
      </c>
      <c r="E48" s="55">
        <v>7060.2</v>
      </c>
      <c r="F48" s="13">
        <f t="shared" si="0"/>
        <v>0.44824702917776937</v>
      </c>
      <c r="G48" s="35">
        <v>3580</v>
      </c>
      <c r="H48" s="35">
        <v>16160</v>
      </c>
      <c r="I48" s="55">
        <v>16258.4</v>
      </c>
      <c r="J48" s="12">
        <f t="shared" si="4"/>
        <v>98.399999999999636</v>
      </c>
      <c r="K48" s="12">
        <f t="shared" si="5"/>
        <v>100.60891089108911</v>
      </c>
      <c r="L48" s="12">
        <f t="shared" si="6"/>
        <v>12580</v>
      </c>
      <c r="M48" s="12">
        <f t="shared" si="7"/>
        <v>451.39664804469277</v>
      </c>
      <c r="N48" s="12">
        <f>I48/$I$80%</f>
        <v>0.77596242292290663</v>
      </c>
      <c r="O48" s="12">
        <f t="shared" si="8"/>
        <v>9198.2000000000007</v>
      </c>
      <c r="P48" s="12">
        <f t="shared" si="9"/>
        <v>230.28242825982264</v>
      </c>
      <c r="Q48" s="50"/>
      <c r="R48" s="50"/>
    </row>
    <row r="49" spans="1:16" ht="25.5" hidden="1" customHeight="1" x14ac:dyDescent="0.25">
      <c r="A49" s="8" t="s">
        <v>93</v>
      </c>
      <c r="B49" s="7" t="s">
        <v>108</v>
      </c>
      <c r="C49" s="12">
        <v>0</v>
      </c>
      <c r="D49" s="12"/>
      <c r="E49" s="55"/>
      <c r="F49" s="13">
        <f t="shared" si="0"/>
        <v>0</v>
      </c>
      <c r="G49" s="35">
        <v>0</v>
      </c>
      <c r="H49" s="12"/>
      <c r="I49" s="55"/>
      <c r="J49" s="12">
        <f t="shared" si="4"/>
        <v>0</v>
      </c>
      <c r="K49" s="12" t="e">
        <f t="shared" si="5"/>
        <v>#DIV/0!</v>
      </c>
      <c r="L49" s="12">
        <f t="shared" si="6"/>
        <v>0</v>
      </c>
      <c r="M49" s="12" t="e">
        <f t="shared" si="7"/>
        <v>#DIV/0!</v>
      </c>
      <c r="N49" s="12">
        <f>I49/$I$80%</f>
        <v>0</v>
      </c>
      <c r="O49" s="12">
        <f t="shared" si="8"/>
        <v>0</v>
      </c>
      <c r="P49" s="12" t="e">
        <f t="shared" si="9"/>
        <v>#DIV/0!</v>
      </c>
    </row>
    <row r="50" spans="1:16" ht="18" customHeight="1" x14ac:dyDescent="0.25">
      <c r="A50" s="41" t="s">
        <v>94</v>
      </c>
      <c r="B50" s="40" t="s">
        <v>17</v>
      </c>
      <c r="C50" s="33">
        <f>C51+C53+C52</f>
        <v>41</v>
      </c>
      <c r="D50" s="44">
        <v>3000</v>
      </c>
      <c r="E50" s="107">
        <v>3065.5</v>
      </c>
      <c r="F50" s="43">
        <f t="shared" si="0"/>
        <v>0.19462639414527236</v>
      </c>
      <c r="G50" s="44">
        <v>2783</v>
      </c>
      <c r="H50" s="44">
        <v>4000</v>
      </c>
      <c r="I50" s="107">
        <v>3718</v>
      </c>
      <c r="J50" s="42">
        <f t="shared" si="4"/>
        <v>-282</v>
      </c>
      <c r="K50" s="42">
        <f t="shared" si="5"/>
        <v>92.95</v>
      </c>
      <c r="L50" s="42">
        <f t="shared" si="6"/>
        <v>1217</v>
      </c>
      <c r="M50" s="42">
        <f t="shared" si="7"/>
        <v>143.7297879985627</v>
      </c>
      <c r="N50" s="42">
        <f>I50/$I$80%</f>
        <v>0.17744847515298964</v>
      </c>
      <c r="O50" s="42">
        <f t="shared" si="8"/>
        <v>652.5</v>
      </c>
      <c r="P50" s="42">
        <f t="shared" si="9"/>
        <v>121.28527157070624</v>
      </c>
    </row>
    <row r="51" spans="1:16" ht="41.25" hidden="1" customHeight="1" x14ac:dyDescent="0.25">
      <c r="A51" s="8" t="s">
        <v>112</v>
      </c>
      <c r="B51" s="7" t="s">
        <v>113</v>
      </c>
      <c r="C51" s="12">
        <v>0</v>
      </c>
      <c r="D51" s="44"/>
      <c r="E51" s="107"/>
      <c r="F51" s="43">
        <f t="shared" ref="F51" si="23">E51/$E$80*100</f>
        <v>0</v>
      </c>
      <c r="G51" s="44"/>
      <c r="H51" s="44"/>
      <c r="I51" s="107"/>
      <c r="J51" s="42">
        <f t="shared" ref="J51" si="24">I51-H51</f>
        <v>0</v>
      </c>
      <c r="K51" s="42" t="e">
        <f t="shared" ref="K51" si="25">I51/H51%</f>
        <v>#DIV/0!</v>
      </c>
      <c r="L51" s="42">
        <f t="shared" ref="L51" si="26">H51-G51</f>
        <v>0</v>
      </c>
      <c r="M51" s="42" t="e">
        <f t="shared" ref="M51" si="27">H51/G51%</f>
        <v>#DIV/0!</v>
      </c>
      <c r="N51" s="42">
        <f t="shared" ref="N51" si="28">I51/$I$80%</f>
        <v>0</v>
      </c>
      <c r="O51" s="42">
        <f t="shared" ref="O51" si="29">I51-E51</f>
        <v>0</v>
      </c>
      <c r="P51" s="42" t="e">
        <f t="shared" ref="P51" si="30">I51/E51%</f>
        <v>#DIV/0!</v>
      </c>
    </row>
    <row r="52" spans="1:16" ht="51" hidden="1" customHeight="1" x14ac:dyDescent="0.25">
      <c r="A52" s="8" t="s">
        <v>95</v>
      </c>
      <c r="B52" s="7" t="s">
        <v>76</v>
      </c>
      <c r="C52" s="12">
        <v>0</v>
      </c>
      <c r="D52" s="44"/>
      <c r="E52" s="107"/>
      <c r="F52" s="43">
        <f t="shared" ref="F52:F74" si="31">E52/$E$80*100</f>
        <v>0</v>
      </c>
      <c r="G52" s="44">
        <v>0</v>
      </c>
      <c r="H52" s="44"/>
      <c r="I52" s="107"/>
      <c r="J52" s="42">
        <f t="shared" si="4"/>
        <v>0</v>
      </c>
      <c r="K52" s="42" t="e">
        <f t="shared" si="5"/>
        <v>#DIV/0!</v>
      </c>
      <c r="L52" s="42">
        <f t="shared" si="6"/>
        <v>0</v>
      </c>
      <c r="M52" s="42" t="e">
        <f t="shared" si="7"/>
        <v>#DIV/0!</v>
      </c>
      <c r="N52" s="42">
        <f t="shared" ref="N52:N69" si="32">I52/$I$80%</f>
        <v>0</v>
      </c>
      <c r="O52" s="42">
        <f t="shared" si="8"/>
        <v>0</v>
      </c>
      <c r="P52" s="42" t="e">
        <f t="shared" si="9"/>
        <v>#DIV/0!</v>
      </c>
    </row>
    <row r="53" spans="1:16" ht="39.75" hidden="1" customHeight="1" x14ac:dyDescent="0.25">
      <c r="A53" s="8" t="s">
        <v>96</v>
      </c>
      <c r="B53" s="7" t="s">
        <v>18</v>
      </c>
      <c r="C53" s="12">
        <v>41</v>
      </c>
      <c r="D53" s="44"/>
      <c r="E53" s="107"/>
      <c r="F53" s="43">
        <f t="shared" si="31"/>
        <v>0</v>
      </c>
      <c r="G53" s="44"/>
      <c r="H53" s="44"/>
      <c r="I53" s="107"/>
      <c r="J53" s="42">
        <f t="shared" si="4"/>
        <v>0</v>
      </c>
      <c r="K53" s="42" t="e">
        <f t="shared" si="5"/>
        <v>#DIV/0!</v>
      </c>
      <c r="L53" s="42">
        <f t="shared" si="6"/>
        <v>0</v>
      </c>
      <c r="M53" s="42" t="e">
        <f t="shared" si="7"/>
        <v>#DIV/0!</v>
      </c>
      <c r="N53" s="42">
        <f t="shared" si="32"/>
        <v>0</v>
      </c>
      <c r="O53" s="42">
        <f t="shared" si="8"/>
        <v>0</v>
      </c>
      <c r="P53" s="42" t="e">
        <f t="shared" si="9"/>
        <v>#DIV/0!</v>
      </c>
    </row>
    <row r="54" spans="1:16" ht="15.75" hidden="1" customHeight="1" x14ac:dyDescent="0.25">
      <c r="A54" s="8" t="s">
        <v>124</v>
      </c>
      <c r="B54" s="30" t="s">
        <v>125</v>
      </c>
      <c r="C54" s="33">
        <f>C56</f>
        <v>25</v>
      </c>
      <c r="D54" s="44"/>
      <c r="E54" s="107"/>
      <c r="F54" s="43">
        <f t="shared" si="31"/>
        <v>0</v>
      </c>
      <c r="G54" s="44">
        <f>G55</f>
        <v>0</v>
      </c>
      <c r="H54" s="44"/>
      <c r="I54" s="107"/>
      <c r="J54" s="42">
        <f t="shared" ref="J54:J55" si="33">I54-H54</f>
        <v>0</v>
      </c>
      <c r="K54" s="42" t="e">
        <f t="shared" ref="K54:K55" si="34">I54/H54%</f>
        <v>#DIV/0!</v>
      </c>
      <c r="L54" s="42">
        <f t="shared" ref="L54:L55" si="35">H54-G54</f>
        <v>0</v>
      </c>
      <c r="M54" s="42" t="e">
        <f t="shared" ref="M54:M55" si="36">H54/G54%</f>
        <v>#DIV/0!</v>
      </c>
      <c r="N54" s="42">
        <f t="shared" si="32"/>
        <v>0</v>
      </c>
      <c r="O54" s="42">
        <f t="shared" ref="O54:O55" si="37">I54-E54</f>
        <v>0</v>
      </c>
      <c r="P54" s="42" t="e">
        <f t="shared" ref="P54:P55" si="38">I54/E54%</f>
        <v>#DIV/0!</v>
      </c>
    </row>
    <row r="55" spans="1:16" ht="29.25" hidden="1" customHeight="1" x14ac:dyDescent="0.25">
      <c r="A55" s="8" t="s">
        <v>126</v>
      </c>
      <c r="B55" s="30" t="s">
        <v>127</v>
      </c>
      <c r="C55" s="12">
        <v>25</v>
      </c>
      <c r="D55" s="44"/>
      <c r="E55" s="107"/>
      <c r="F55" s="43">
        <f t="shared" si="31"/>
        <v>0</v>
      </c>
      <c r="G55" s="44">
        <v>0</v>
      </c>
      <c r="H55" s="44"/>
      <c r="I55" s="107"/>
      <c r="J55" s="42">
        <f t="shared" si="33"/>
        <v>0</v>
      </c>
      <c r="K55" s="42" t="e">
        <f t="shared" si="34"/>
        <v>#DIV/0!</v>
      </c>
      <c r="L55" s="42">
        <f t="shared" si="35"/>
        <v>0</v>
      </c>
      <c r="M55" s="42" t="e">
        <f t="shared" si="36"/>
        <v>#DIV/0!</v>
      </c>
      <c r="N55" s="42">
        <f t="shared" si="32"/>
        <v>0</v>
      </c>
      <c r="O55" s="42">
        <f t="shared" si="37"/>
        <v>0</v>
      </c>
      <c r="P55" s="42" t="e">
        <f t="shared" si="38"/>
        <v>#DIV/0!</v>
      </c>
    </row>
    <row r="56" spans="1:16" ht="18.75" customHeight="1" x14ac:dyDescent="0.25">
      <c r="A56" s="41" t="s">
        <v>168</v>
      </c>
      <c r="B56" s="45" t="s">
        <v>167</v>
      </c>
      <c r="C56" s="33">
        <f>C57</f>
        <v>25</v>
      </c>
      <c r="D56" s="44">
        <v>545</v>
      </c>
      <c r="E56" s="107">
        <v>615.20000000000005</v>
      </c>
      <c r="F56" s="43">
        <f t="shared" si="31"/>
        <v>3.9058606321373861E-2</v>
      </c>
      <c r="G56" s="44">
        <v>550</v>
      </c>
      <c r="H56" s="44">
        <v>550</v>
      </c>
      <c r="I56" s="107">
        <v>550.6</v>
      </c>
      <c r="J56" s="42">
        <f t="shared" si="4"/>
        <v>0.60000000000002274</v>
      </c>
      <c r="K56" s="42">
        <f t="shared" si="5"/>
        <v>100.10909090909091</v>
      </c>
      <c r="L56" s="42">
        <f t="shared" si="6"/>
        <v>0</v>
      </c>
      <c r="M56" s="49">
        <f t="shared" si="7"/>
        <v>100</v>
      </c>
      <c r="N56" s="42">
        <f t="shared" si="32"/>
        <v>2.6278410548476627E-2</v>
      </c>
      <c r="O56" s="42">
        <f t="shared" si="8"/>
        <v>-64.600000000000023</v>
      </c>
      <c r="P56" s="42">
        <f t="shared" si="9"/>
        <v>89.499349804941488</v>
      </c>
    </row>
    <row r="57" spans="1:16" ht="20.25" hidden="1" customHeight="1" x14ac:dyDescent="0.25">
      <c r="A57" s="8" t="s">
        <v>97</v>
      </c>
      <c r="B57" s="30" t="s">
        <v>19</v>
      </c>
      <c r="C57" s="12">
        <v>25</v>
      </c>
      <c r="D57" s="12"/>
      <c r="E57" s="12"/>
      <c r="F57" s="13">
        <f t="shared" si="31"/>
        <v>0</v>
      </c>
      <c r="G57" s="35"/>
      <c r="H57" s="35"/>
      <c r="I57" s="103"/>
      <c r="J57" s="12">
        <f t="shared" si="4"/>
        <v>0</v>
      </c>
      <c r="K57" s="12" t="e">
        <f t="shared" si="5"/>
        <v>#DIV/0!</v>
      </c>
      <c r="L57" s="12">
        <f t="shared" si="6"/>
        <v>0</v>
      </c>
      <c r="M57" s="12" t="e">
        <f t="shared" si="7"/>
        <v>#DIV/0!</v>
      </c>
      <c r="N57" s="12">
        <f t="shared" si="32"/>
        <v>0</v>
      </c>
      <c r="O57" s="12">
        <f t="shared" si="8"/>
        <v>0</v>
      </c>
      <c r="P57" s="12" t="e">
        <f t="shared" si="9"/>
        <v>#DIV/0!</v>
      </c>
    </row>
    <row r="58" spans="1:16" ht="24" customHeight="1" x14ac:dyDescent="0.25">
      <c r="A58" s="8" t="s">
        <v>98</v>
      </c>
      <c r="B58" s="18" t="s">
        <v>20</v>
      </c>
      <c r="C58" s="19">
        <f t="shared" ref="C58" si="39">C59+C66+C69+C62+C74</f>
        <v>3339.6</v>
      </c>
      <c r="D58" s="19">
        <f>D59+D66+D69+D62+D74+D77+D79+D72</f>
        <v>1125815.7</v>
      </c>
      <c r="E58" s="19">
        <f>E59+E66+E69+E62+E74+E77+E79+E72</f>
        <v>1083462</v>
      </c>
      <c r="F58" s="20">
        <f t="shared" si="31"/>
        <v>68.788224515878355</v>
      </c>
      <c r="G58" s="47">
        <f>G59+G66+G69+G62+G74+G77+G79</f>
        <v>1597883.2</v>
      </c>
      <c r="H58" s="19">
        <f>H59+H66+H69+H62+H74+H77+H79+H72</f>
        <v>1530811.2</v>
      </c>
      <c r="I58" s="51">
        <f>I59+I66+I69+I62+I74+I77+I79+I72+I78</f>
        <v>1507893.4</v>
      </c>
      <c r="J58" s="19">
        <f t="shared" si="4"/>
        <v>-22917.800000000047</v>
      </c>
      <c r="K58" s="19">
        <f t="shared" si="5"/>
        <v>98.502898332596473</v>
      </c>
      <c r="L58" s="19">
        <f t="shared" si="6"/>
        <v>-67072</v>
      </c>
      <c r="M58" s="19">
        <f t="shared" si="7"/>
        <v>95.802446636900612</v>
      </c>
      <c r="N58" s="19">
        <f t="shared" si="32"/>
        <v>71.967021119757135</v>
      </c>
      <c r="O58" s="19">
        <f t="shared" si="8"/>
        <v>424431.39999999991</v>
      </c>
      <c r="P58" s="19">
        <f t="shared" si="9"/>
        <v>139.17363045496748</v>
      </c>
    </row>
    <row r="59" spans="1:16" s="34" customFormat="1" ht="13.5" customHeight="1" x14ac:dyDescent="0.25">
      <c r="A59" s="52" t="s">
        <v>192</v>
      </c>
      <c r="B59" s="7" t="s">
        <v>116</v>
      </c>
      <c r="C59" s="12">
        <f>C60</f>
        <v>2660</v>
      </c>
      <c r="D59" s="12">
        <v>172251.7</v>
      </c>
      <c r="E59" s="12">
        <v>172251.7</v>
      </c>
      <c r="F59" s="13">
        <f t="shared" si="31"/>
        <v>10.936136766071836</v>
      </c>
      <c r="G59" s="35">
        <v>138502.29999999999</v>
      </c>
      <c r="H59" s="12">
        <v>231569.5</v>
      </c>
      <c r="I59" s="12">
        <v>231569.5</v>
      </c>
      <c r="J59" s="12">
        <f t="shared" si="4"/>
        <v>0</v>
      </c>
      <c r="K59" s="12">
        <f t="shared" si="5"/>
        <v>100</v>
      </c>
      <c r="L59" s="12">
        <f t="shared" si="6"/>
        <v>93067.200000000012</v>
      </c>
      <c r="M59" s="12">
        <v>0</v>
      </c>
      <c r="N59" s="12">
        <f t="shared" si="32"/>
        <v>11.052085709236211</v>
      </c>
      <c r="O59" s="12">
        <f t="shared" si="8"/>
        <v>59317.799999999988</v>
      </c>
      <c r="P59" s="12">
        <f t="shared" si="9"/>
        <v>134.43669931849729</v>
      </c>
    </row>
    <row r="60" spans="1:16" ht="25.5" hidden="1" customHeight="1" x14ac:dyDescent="0.25">
      <c r="A60" s="54" t="s">
        <v>99</v>
      </c>
      <c r="B60" s="7" t="s">
        <v>21</v>
      </c>
      <c r="C60" s="12">
        <v>2660</v>
      </c>
      <c r="D60" s="12"/>
      <c r="E60" s="12"/>
      <c r="F60" s="13">
        <f t="shared" si="31"/>
        <v>0</v>
      </c>
      <c r="G60" s="35"/>
      <c r="H60" s="12"/>
      <c r="I60" s="12"/>
      <c r="J60" s="12">
        <f t="shared" si="4"/>
        <v>0</v>
      </c>
      <c r="K60" s="12" t="e">
        <f t="shared" si="5"/>
        <v>#DIV/0!</v>
      </c>
      <c r="L60" s="12">
        <f t="shared" si="6"/>
        <v>0</v>
      </c>
      <c r="M60" s="12" t="e">
        <f t="shared" si="7"/>
        <v>#DIV/0!</v>
      </c>
      <c r="N60" s="12">
        <f t="shared" si="32"/>
        <v>0</v>
      </c>
      <c r="O60" s="12">
        <f t="shared" si="8"/>
        <v>0</v>
      </c>
      <c r="P60" s="12" t="e">
        <f t="shared" si="9"/>
        <v>#DIV/0!</v>
      </c>
    </row>
    <row r="61" spans="1:16" ht="24.75" hidden="1" customHeight="1" x14ac:dyDescent="0.25">
      <c r="A61" s="54" t="s">
        <v>118</v>
      </c>
      <c r="B61" s="7" t="s">
        <v>117</v>
      </c>
      <c r="C61" s="12">
        <v>0</v>
      </c>
      <c r="D61" s="35"/>
      <c r="E61" s="12"/>
      <c r="F61" s="13">
        <f t="shared" si="31"/>
        <v>0</v>
      </c>
      <c r="G61" s="35"/>
      <c r="H61" s="35"/>
      <c r="I61" s="12"/>
      <c r="J61" s="12">
        <f t="shared" si="4"/>
        <v>0</v>
      </c>
      <c r="K61" s="12" t="e">
        <f t="shared" si="5"/>
        <v>#DIV/0!</v>
      </c>
      <c r="L61" s="12">
        <f t="shared" si="6"/>
        <v>0</v>
      </c>
      <c r="M61" s="12" t="e">
        <f t="shared" si="7"/>
        <v>#DIV/0!</v>
      </c>
      <c r="N61" s="12">
        <f t="shared" si="32"/>
        <v>0</v>
      </c>
      <c r="O61" s="12">
        <f t="shared" si="8"/>
        <v>0</v>
      </c>
      <c r="P61" s="12" t="e">
        <f t="shared" si="9"/>
        <v>#DIV/0!</v>
      </c>
    </row>
    <row r="62" spans="1:16" s="34" customFormat="1" ht="27" customHeight="1" x14ac:dyDescent="0.25">
      <c r="A62" s="52" t="s">
        <v>191</v>
      </c>
      <c r="B62" s="7" t="s">
        <v>77</v>
      </c>
      <c r="C62" s="12">
        <f>SUM(C63:C65)</f>
        <v>379.2</v>
      </c>
      <c r="D62" s="12">
        <v>500915.3</v>
      </c>
      <c r="E62" s="55">
        <v>461845.6</v>
      </c>
      <c r="F62" s="13">
        <f t="shared" si="31"/>
        <v>29.322245565114923</v>
      </c>
      <c r="G62" s="35">
        <v>948520.1</v>
      </c>
      <c r="H62" s="12">
        <v>806701.2</v>
      </c>
      <c r="I62" s="55">
        <v>802283.7</v>
      </c>
      <c r="J62" s="12">
        <f t="shared" si="4"/>
        <v>-4417.5</v>
      </c>
      <c r="K62" s="12">
        <f t="shared" si="5"/>
        <v>99.45239947579104</v>
      </c>
      <c r="L62" s="12">
        <f t="shared" si="6"/>
        <v>-141818.90000000002</v>
      </c>
      <c r="M62" s="12">
        <f t="shared" si="7"/>
        <v>85.048403296883222</v>
      </c>
      <c r="N62" s="12">
        <f t="shared" si="32"/>
        <v>38.290483917455241</v>
      </c>
      <c r="O62" s="12">
        <f t="shared" si="8"/>
        <v>340438.1</v>
      </c>
      <c r="P62" s="12">
        <f t="shared" si="9"/>
        <v>173.7125350983099</v>
      </c>
    </row>
    <row r="63" spans="1:16" ht="92.25" hidden="1" customHeight="1" x14ac:dyDescent="0.25">
      <c r="A63" s="54" t="s">
        <v>100</v>
      </c>
      <c r="B63" s="7" t="s">
        <v>22</v>
      </c>
      <c r="C63" s="12">
        <v>0</v>
      </c>
      <c r="D63" s="12"/>
      <c r="E63" s="55"/>
      <c r="F63" s="13">
        <f t="shared" si="31"/>
        <v>0</v>
      </c>
      <c r="G63" s="35"/>
      <c r="H63" s="12"/>
      <c r="I63" s="55"/>
      <c r="J63" s="12">
        <f t="shared" si="4"/>
        <v>0</v>
      </c>
      <c r="K63" s="12" t="e">
        <f t="shared" si="5"/>
        <v>#DIV/0!</v>
      </c>
      <c r="L63" s="12">
        <f t="shared" si="6"/>
        <v>0</v>
      </c>
      <c r="M63" s="12" t="e">
        <f t="shared" si="7"/>
        <v>#DIV/0!</v>
      </c>
      <c r="N63" s="12">
        <f t="shared" si="32"/>
        <v>0</v>
      </c>
      <c r="O63" s="12">
        <f t="shared" si="8"/>
        <v>0</v>
      </c>
      <c r="P63" s="12" t="e">
        <f t="shared" si="9"/>
        <v>#DIV/0!</v>
      </c>
    </row>
    <row r="64" spans="1:16" ht="65.25" hidden="1" customHeight="1" x14ac:dyDescent="0.25">
      <c r="A64" s="54" t="s">
        <v>101</v>
      </c>
      <c r="B64" s="7" t="s">
        <v>70</v>
      </c>
      <c r="C64" s="12">
        <v>0</v>
      </c>
      <c r="D64" s="12"/>
      <c r="E64" s="55"/>
      <c r="F64" s="13">
        <f t="shared" si="31"/>
        <v>0</v>
      </c>
      <c r="G64" s="35"/>
      <c r="H64" s="12"/>
      <c r="I64" s="55"/>
      <c r="J64" s="12">
        <f t="shared" si="4"/>
        <v>0</v>
      </c>
      <c r="K64" s="12" t="e">
        <f t="shared" si="5"/>
        <v>#DIV/0!</v>
      </c>
      <c r="L64" s="12">
        <f t="shared" si="6"/>
        <v>0</v>
      </c>
      <c r="M64" s="12" t="e">
        <f t="shared" si="7"/>
        <v>#DIV/0!</v>
      </c>
      <c r="N64" s="12">
        <f t="shared" si="32"/>
        <v>0</v>
      </c>
      <c r="O64" s="12">
        <f t="shared" si="8"/>
        <v>0</v>
      </c>
      <c r="P64" s="12" t="e">
        <f t="shared" si="9"/>
        <v>#DIV/0!</v>
      </c>
    </row>
    <row r="65" spans="1:16" ht="16.5" hidden="1" customHeight="1" x14ac:dyDescent="0.25">
      <c r="A65" s="54" t="s">
        <v>119</v>
      </c>
      <c r="B65" s="7" t="s">
        <v>23</v>
      </c>
      <c r="C65" s="12">
        <v>379.2</v>
      </c>
      <c r="D65" s="12"/>
      <c r="E65" s="55"/>
      <c r="F65" s="13">
        <f t="shared" si="31"/>
        <v>0</v>
      </c>
      <c r="G65" s="35"/>
      <c r="H65" s="12"/>
      <c r="I65" s="55"/>
      <c r="J65" s="12">
        <f t="shared" si="4"/>
        <v>0</v>
      </c>
      <c r="K65" s="12" t="e">
        <f t="shared" si="5"/>
        <v>#DIV/0!</v>
      </c>
      <c r="L65" s="12">
        <f t="shared" si="6"/>
        <v>0</v>
      </c>
      <c r="M65" s="12" t="e">
        <f t="shared" si="7"/>
        <v>#DIV/0!</v>
      </c>
      <c r="N65" s="12">
        <f t="shared" si="32"/>
        <v>0</v>
      </c>
      <c r="O65" s="12">
        <f t="shared" si="8"/>
        <v>0</v>
      </c>
      <c r="P65" s="12" t="e">
        <f t="shared" si="9"/>
        <v>#DIV/0!</v>
      </c>
    </row>
    <row r="66" spans="1:16" s="34" customFormat="1" ht="14.25" customHeight="1" x14ac:dyDescent="0.25">
      <c r="A66" s="52" t="s">
        <v>190</v>
      </c>
      <c r="B66" s="7" t="s">
        <v>120</v>
      </c>
      <c r="C66" s="12">
        <f>C67+C68</f>
        <v>0.4</v>
      </c>
      <c r="D66" s="12">
        <v>401450.2</v>
      </c>
      <c r="E66" s="55">
        <v>401450.2</v>
      </c>
      <c r="F66" s="13">
        <f t="shared" si="31"/>
        <v>25.48778497957867</v>
      </c>
      <c r="G66" s="35">
        <v>443936.4</v>
      </c>
      <c r="H66" s="12">
        <v>420901.2</v>
      </c>
      <c r="I66" s="55">
        <v>419501.2</v>
      </c>
      <c r="J66" s="12">
        <f t="shared" si="4"/>
        <v>-1400</v>
      </c>
      <c r="K66" s="12">
        <f t="shared" si="5"/>
        <v>99.667380373351278</v>
      </c>
      <c r="L66" s="12">
        <f t="shared" si="6"/>
        <v>-23035.200000000012</v>
      </c>
      <c r="M66" s="12">
        <f t="shared" si="7"/>
        <v>94.811148623992082</v>
      </c>
      <c r="N66" s="12">
        <f t="shared" si="32"/>
        <v>20.021476133633495</v>
      </c>
      <c r="O66" s="12">
        <f t="shared" si="8"/>
        <v>18051</v>
      </c>
      <c r="P66" s="12">
        <f t="shared" si="9"/>
        <v>104.49644812731442</v>
      </c>
    </row>
    <row r="67" spans="1:16" ht="51.75" hidden="1" customHeight="1" x14ac:dyDescent="0.25">
      <c r="A67" s="54" t="s">
        <v>102</v>
      </c>
      <c r="B67" s="7" t="s">
        <v>24</v>
      </c>
      <c r="C67" s="12">
        <v>0</v>
      </c>
      <c r="D67" s="12"/>
      <c r="E67" s="55"/>
      <c r="F67" s="13">
        <f t="shared" si="31"/>
        <v>0</v>
      </c>
      <c r="G67" s="35"/>
      <c r="H67" s="12"/>
      <c r="I67" s="55"/>
      <c r="J67" s="12">
        <f t="shared" si="4"/>
        <v>0</v>
      </c>
      <c r="K67" s="12" t="e">
        <f t="shared" si="5"/>
        <v>#DIV/0!</v>
      </c>
      <c r="L67" s="12">
        <f t="shared" si="6"/>
        <v>0</v>
      </c>
      <c r="M67" s="12" t="e">
        <f t="shared" si="7"/>
        <v>#DIV/0!</v>
      </c>
      <c r="N67" s="12">
        <f t="shared" si="32"/>
        <v>0</v>
      </c>
      <c r="O67" s="12">
        <f t="shared" si="8"/>
        <v>0</v>
      </c>
      <c r="P67" s="12" t="e">
        <f t="shared" si="9"/>
        <v>#DIV/0!</v>
      </c>
    </row>
    <row r="68" spans="1:16" ht="52.5" hidden="1" customHeight="1" x14ac:dyDescent="0.25">
      <c r="A68" s="54" t="s">
        <v>122</v>
      </c>
      <c r="B68" s="7" t="s">
        <v>121</v>
      </c>
      <c r="C68" s="12">
        <v>0.4</v>
      </c>
      <c r="D68" s="12"/>
      <c r="E68" s="55"/>
      <c r="F68" s="13">
        <f t="shared" si="31"/>
        <v>0</v>
      </c>
      <c r="G68" s="35"/>
      <c r="H68" s="12"/>
      <c r="I68" s="55"/>
      <c r="J68" s="12">
        <f t="shared" si="4"/>
        <v>0</v>
      </c>
      <c r="K68" s="12" t="e">
        <f t="shared" si="5"/>
        <v>#DIV/0!</v>
      </c>
      <c r="L68" s="12">
        <f t="shared" si="6"/>
        <v>0</v>
      </c>
      <c r="M68" s="12" t="e">
        <f t="shared" si="7"/>
        <v>#DIV/0!</v>
      </c>
      <c r="N68" s="12">
        <f t="shared" si="32"/>
        <v>0</v>
      </c>
      <c r="O68" s="12">
        <f t="shared" si="8"/>
        <v>0</v>
      </c>
      <c r="P68" s="12" t="e">
        <f t="shared" si="9"/>
        <v>#DIV/0!</v>
      </c>
    </row>
    <row r="69" spans="1:16" s="34" customFormat="1" ht="13.5" customHeight="1" x14ac:dyDescent="0.25">
      <c r="A69" s="52" t="s">
        <v>189</v>
      </c>
      <c r="B69" s="7" t="s">
        <v>25</v>
      </c>
      <c r="C69" s="12">
        <f t="shared" ref="C69" si="40">C71+C70</f>
        <v>300</v>
      </c>
      <c r="D69" s="12">
        <v>51198.5</v>
      </c>
      <c r="E69" s="55">
        <v>49231.3</v>
      </c>
      <c r="F69" s="13">
        <f t="shared" si="31"/>
        <v>3.1256598917253782</v>
      </c>
      <c r="G69" s="35">
        <v>66924.399999999994</v>
      </c>
      <c r="H69" s="12">
        <v>71614.3</v>
      </c>
      <c r="I69" s="55">
        <v>71064.2</v>
      </c>
      <c r="J69" s="12">
        <f t="shared" si="4"/>
        <v>-550.10000000000582</v>
      </c>
      <c r="K69" s="12">
        <f t="shared" si="5"/>
        <v>99.23185732458461</v>
      </c>
      <c r="L69" s="12">
        <f t="shared" si="6"/>
        <v>4689.9000000000087</v>
      </c>
      <c r="M69" s="12">
        <f t="shared" si="7"/>
        <v>107.00775800754286</v>
      </c>
      <c r="N69" s="12">
        <f t="shared" si="32"/>
        <v>3.3916713092972257</v>
      </c>
      <c r="O69" s="12">
        <f t="shared" si="8"/>
        <v>21832.899999999994</v>
      </c>
      <c r="P69" s="12">
        <f t="shared" si="9"/>
        <v>144.34760000243745</v>
      </c>
    </row>
    <row r="70" spans="1:16" ht="53.25" hidden="1" customHeight="1" x14ac:dyDescent="0.25">
      <c r="A70" s="54" t="s">
        <v>123</v>
      </c>
      <c r="B70" s="7" t="s">
        <v>78</v>
      </c>
      <c r="C70" s="12">
        <v>300</v>
      </c>
      <c r="D70" s="35"/>
      <c r="E70" s="12"/>
      <c r="F70" s="13">
        <f t="shared" si="31"/>
        <v>0</v>
      </c>
      <c r="G70" s="35"/>
      <c r="H70" s="35"/>
      <c r="I70" s="55"/>
      <c r="J70" s="12">
        <f t="shared" si="4"/>
        <v>0</v>
      </c>
      <c r="K70" s="12" t="e">
        <f t="shared" si="5"/>
        <v>#DIV/0!</v>
      </c>
      <c r="L70" s="12">
        <f t="shared" si="6"/>
        <v>0</v>
      </c>
      <c r="M70" s="12" t="e">
        <f t="shared" si="7"/>
        <v>#DIV/0!</v>
      </c>
      <c r="N70" s="12">
        <f t="shared" ref="N70:N73" si="41">I70/$I$80%</f>
        <v>0</v>
      </c>
      <c r="O70" s="12">
        <f t="shared" si="8"/>
        <v>0</v>
      </c>
      <c r="P70" s="12" t="e">
        <f t="shared" si="9"/>
        <v>#DIV/0!</v>
      </c>
    </row>
    <row r="71" spans="1:16" ht="12.75" hidden="1" customHeight="1" x14ac:dyDescent="0.25">
      <c r="A71" s="54" t="s">
        <v>103</v>
      </c>
      <c r="B71" s="7" t="s">
        <v>79</v>
      </c>
      <c r="C71" s="12">
        <v>0</v>
      </c>
      <c r="D71" s="12"/>
      <c r="E71" s="12"/>
      <c r="F71" s="13">
        <f t="shared" si="31"/>
        <v>0</v>
      </c>
      <c r="G71" s="35"/>
      <c r="H71" s="12"/>
      <c r="I71" s="55"/>
      <c r="J71" s="12">
        <f t="shared" si="4"/>
        <v>0</v>
      </c>
      <c r="K71" s="12" t="e">
        <f t="shared" si="5"/>
        <v>#DIV/0!</v>
      </c>
      <c r="L71" s="12">
        <f t="shared" si="6"/>
        <v>0</v>
      </c>
      <c r="M71" s="12" t="e">
        <f t="shared" si="7"/>
        <v>#DIV/0!</v>
      </c>
      <c r="N71" s="12">
        <f t="shared" si="41"/>
        <v>0</v>
      </c>
      <c r="O71" s="12">
        <f t="shared" si="8"/>
        <v>0</v>
      </c>
      <c r="P71" s="12" t="e">
        <f t="shared" si="9"/>
        <v>#DIV/0!</v>
      </c>
    </row>
    <row r="72" spans="1:16" ht="26.25" customHeight="1" x14ac:dyDescent="0.25">
      <c r="A72" s="52" t="s">
        <v>182</v>
      </c>
      <c r="B72" s="7" t="s">
        <v>183</v>
      </c>
      <c r="C72" s="12"/>
      <c r="D72" s="12">
        <v>0</v>
      </c>
      <c r="E72" s="55">
        <v>0</v>
      </c>
      <c r="F72" s="13">
        <f t="shared" si="31"/>
        <v>0</v>
      </c>
      <c r="G72" s="35">
        <v>0</v>
      </c>
      <c r="H72" s="12">
        <v>0</v>
      </c>
      <c r="I72" s="55">
        <v>0</v>
      </c>
      <c r="J72" s="12">
        <f t="shared" si="4"/>
        <v>0</v>
      </c>
      <c r="K72" s="12">
        <v>0</v>
      </c>
      <c r="L72" s="12">
        <f t="shared" si="6"/>
        <v>0</v>
      </c>
      <c r="M72" s="12">
        <v>0</v>
      </c>
      <c r="N72" s="12">
        <f t="shared" si="41"/>
        <v>0</v>
      </c>
      <c r="O72" s="12">
        <f t="shared" si="8"/>
        <v>0</v>
      </c>
      <c r="P72" s="12">
        <v>0</v>
      </c>
    </row>
    <row r="73" spans="1:16" ht="37.5" customHeight="1" x14ac:dyDescent="0.25">
      <c r="A73" s="52" t="s">
        <v>184</v>
      </c>
      <c r="B73" s="7" t="s">
        <v>185</v>
      </c>
      <c r="C73" s="12"/>
      <c r="D73" s="12">
        <v>0</v>
      </c>
      <c r="E73" s="55">
        <v>0</v>
      </c>
      <c r="F73" s="13">
        <f t="shared" si="31"/>
        <v>0</v>
      </c>
      <c r="G73" s="35">
        <v>0</v>
      </c>
      <c r="H73" s="12">
        <v>0</v>
      </c>
      <c r="I73" s="55">
        <v>0</v>
      </c>
      <c r="J73" s="12">
        <f t="shared" si="4"/>
        <v>0</v>
      </c>
      <c r="K73" s="12">
        <v>0</v>
      </c>
      <c r="L73" s="12">
        <f t="shared" si="6"/>
        <v>0</v>
      </c>
      <c r="M73" s="12">
        <v>0</v>
      </c>
      <c r="N73" s="12">
        <f t="shared" si="41"/>
        <v>0</v>
      </c>
      <c r="O73" s="12">
        <f t="shared" si="8"/>
        <v>0</v>
      </c>
      <c r="P73" s="12">
        <v>0</v>
      </c>
    </row>
    <row r="74" spans="1:16" s="34" customFormat="1" ht="18" customHeight="1" x14ac:dyDescent="0.25">
      <c r="A74" s="52" t="s">
        <v>104</v>
      </c>
      <c r="B74" s="46" t="s">
        <v>80</v>
      </c>
      <c r="C74" s="12">
        <f t="shared" ref="C74" si="42">C77</f>
        <v>0</v>
      </c>
      <c r="D74" s="12">
        <f>D75+D76</f>
        <v>0</v>
      </c>
      <c r="E74" s="12">
        <f>E75+E76</f>
        <v>0</v>
      </c>
      <c r="F74" s="13">
        <f t="shared" si="31"/>
        <v>0</v>
      </c>
      <c r="G74" s="35">
        <v>0</v>
      </c>
      <c r="H74" s="12">
        <f>H75+H76</f>
        <v>25</v>
      </c>
      <c r="I74" s="55">
        <v>25</v>
      </c>
      <c r="J74" s="12">
        <f t="shared" si="4"/>
        <v>0</v>
      </c>
      <c r="K74" s="12">
        <f t="shared" si="5"/>
        <v>100</v>
      </c>
      <c r="L74" s="12">
        <f t="shared" si="6"/>
        <v>25</v>
      </c>
      <c r="M74" s="12">
        <v>0</v>
      </c>
      <c r="N74" s="12">
        <f>I74/$I$80%</f>
        <v>1.1931715650416194E-3</v>
      </c>
      <c r="O74" s="12">
        <f t="shared" si="8"/>
        <v>25</v>
      </c>
      <c r="P74" s="12">
        <v>0</v>
      </c>
    </row>
    <row r="75" spans="1:16" s="34" customFormat="1" ht="39" customHeight="1" x14ac:dyDescent="0.25">
      <c r="A75" s="52" t="s">
        <v>244</v>
      </c>
      <c r="B75" s="56" t="s">
        <v>186</v>
      </c>
      <c r="C75" s="12"/>
      <c r="D75" s="12">
        <v>0</v>
      </c>
      <c r="E75" s="55">
        <v>0</v>
      </c>
      <c r="F75" s="13">
        <f t="shared" ref="F75:F76" si="43">E75/$E$80*100</f>
        <v>0</v>
      </c>
      <c r="G75" s="35">
        <v>0</v>
      </c>
      <c r="H75" s="12">
        <v>25</v>
      </c>
      <c r="I75" s="55">
        <v>25</v>
      </c>
      <c r="J75" s="12">
        <f t="shared" si="4"/>
        <v>0</v>
      </c>
      <c r="K75" s="12">
        <f t="shared" si="5"/>
        <v>100</v>
      </c>
      <c r="L75" s="12">
        <f t="shared" si="6"/>
        <v>25</v>
      </c>
      <c r="M75" s="12">
        <v>0</v>
      </c>
      <c r="N75" s="12">
        <f t="shared" ref="N75:N76" si="44">I75/$I$80%</f>
        <v>1.1931715650416194E-3</v>
      </c>
      <c r="O75" s="12">
        <f t="shared" si="8"/>
        <v>25</v>
      </c>
      <c r="P75" s="12">
        <v>0</v>
      </c>
    </row>
    <row r="76" spans="1:16" s="34" customFormat="1" ht="26.25" hidden="1" customHeight="1" x14ac:dyDescent="0.25">
      <c r="A76" s="52" t="s">
        <v>188</v>
      </c>
      <c r="B76" s="53" t="s">
        <v>187</v>
      </c>
      <c r="C76" s="12"/>
      <c r="D76" s="12">
        <v>0</v>
      </c>
      <c r="E76" s="12">
        <v>0</v>
      </c>
      <c r="F76" s="13">
        <f t="shared" si="43"/>
        <v>0</v>
      </c>
      <c r="G76" s="35">
        <v>0</v>
      </c>
      <c r="H76" s="12"/>
      <c r="I76" s="55"/>
      <c r="J76" s="12">
        <f t="shared" si="4"/>
        <v>0</v>
      </c>
      <c r="K76" s="12">
        <v>0</v>
      </c>
      <c r="L76" s="12">
        <f t="shared" si="6"/>
        <v>0</v>
      </c>
      <c r="M76" s="12">
        <v>0</v>
      </c>
      <c r="N76" s="12">
        <f t="shared" si="44"/>
        <v>0</v>
      </c>
      <c r="O76" s="12">
        <f t="shared" si="8"/>
        <v>0</v>
      </c>
      <c r="P76" s="12" t="e">
        <f t="shared" si="9"/>
        <v>#DIV/0!</v>
      </c>
    </row>
    <row r="77" spans="1:16" ht="65.25" customHeight="1" x14ac:dyDescent="0.25">
      <c r="A77" s="52" t="s">
        <v>266</v>
      </c>
      <c r="B77" s="7" t="s">
        <v>256</v>
      </c>
      <c r="C77" s="12">
        <v>0</v>
      </c>
      <c r="D77" s="12">
        <v>0</v>
      </c>
      <c r="E77" s="55">
        <v>245.8</v>
      </c>
      <c r="F77" s="13">
        <f>E77/$E$80*100</f>
        <v>1.5605665529573626E-2</v>
      </c>
      <c r="G77" s="35">
        <v>0</v>
      </c>
      <c r="H77" s="12">
        <v>0</v>
      </c>
      <c r="I77" s="55">
        <v>287.8</v>
      </c>
      <c r="J77" s="12">
        <f t="shared" si="4"/>
        <v>287.8</v>
      </c>
      <c r="K77" s="12">
        <v>0</v>
      </c>
      <c r="L77" s="12">
        <f t="shared" si="6"/>
        <v>0</v>
      </c>
      <c r="M77" s="12">
        <v>0</v>
      </c>
      <c r="N77" s="12">
        <f>I77/$I$80%</f>
        <v>1.3735791056759122E-2</v>
      </c>
      <c r="O77" s="12">
        <f t="shared" si="8"/>
        <v>42</v>
      </c>
      <c r="P77" s="12">
        <f t="shared" si="9"/>
        <v>117.08706265256305</v>
      </c>
    </row>
    <row r="78" spans="1:16" ht="63" customHeight="1" x14ac:dyDescent="0.25">
      <c r="A78" s="52" t="s">
        <v>270</v>
      </c>
      <c r="B78" s="7" t="s">
        <v>271</v>
      </c>
      <c r="C78" s="12"/>
      <c r="D78" s="12">
        <v>0</v>
      </c>
      <c r="E78" s="55">
        <v>0</v>
      </c>
      <c r="F78" s="13">
        <f>E78/$E$80*100</f>
        <v>0</v>
      </c>
      <c r="G78" s="35">
        <v>0</v>
      </c>
      <c r="H78" s="12">
        <v>0</v>
      </c>
      <c r="I78" s="55">
        <v>-2.9</v>
      </c>
      <c r="J78" s="12">
        <f t="shared" si="4"/>
        <v>-2.9</v>
      </c>
      <c r="K78" s="12">
        <v>0</v>
      </c>
      <c r="L78" s="12">
        <f t="shared" si="6"/>
        <v>0</v>
      </c>
      <c r="M78" s="12">
        <v>0</v>
      </c>
      <c r="N78" s="12">
        <f>I78/$I$80%</f>
        <v>-1.3840790154482784E-4</v>
      </c>
      <c r="O78" s="12">
        <f t="shared" si="8"/>
        <v>-2.9</v>
      </c>
      <c r="P78" s="12">
        <v>0</v>
      </c>
    </row>
    <row r="79" spans="1:16" ht="48.75" customHeight="1" x14ac:dyDescent="0.25">
      <c r="A79" s="8" t="s">
        <v>181</v>
      </c>
      <c r="B79" s="7" t="s">
        <v>257</v>
      </c>
      <c r="C79" s="12"/>
      <c r="D79" s="12">
        <v>0</v>
      </c>
      <c r="E79" s="55">
        <v>-1562.6</v>
      </c>
      <c r="F79" s="13">
        <f>E79/$E$80*100</f>
        <v>-9.9208352142033135E-2</v>
      </c>
      <c r="G79" s="35">
        <v>0</v>
      </c>
      <c r="H79" s="12">
        <v>0</v>
      </c>
      <c r="I79" s="55">
        <v>-16835.099999999999</v>
      </c>
      <c r="J79" s="12">
        <f t="shared" si="4"/>
        <v>-16835.099999999999</v>
      </c>
      <c r="K79" s="48">
        <v>0</v>
      </c>
      <c r="L79" s="12">
        <f t="shared" si="6"/>
        <v>0</v>
      </c>
      <c r="M79" s="12">
        <v>0</v>
      </c>
      <c r="N79" s="12">
        <f>I79/$I$80%</f>
        <v>-0.80348650458528659</v>
      </c>
      <c r="O79" s="12">
        <f t="shared" si="8"/>
        <v>-15272.499999999998</v>
      </c>
      <c r="P79" s="12">
        <f t="shared" si="9"/>
        <v>1077.3774478433379</v>
      </c>
    </row>
    <row r="80" spans="1:16" s="21" customFormat="1" ht="18.75" customHeight="1" x14ac:dyDescent="0.25">
      <c r="A80" s="17"/>
      <c r="B80" s="18" t="s">
        <v>26</v>
      </c>
      <c r="C80" s="19">
        <f>C58+C5</f>
        <v>46450.5</v>
      </c>
      <c r="D80" s="19">
        <f>D58+D5</f>
        <v>1598432.7</v>
      </c>
      <c r="E80" s="19">
        <f>E58+E5</f>
        <v>1575069</v>
      </c>
      <c r="F80" s="20">
        <f>E80/$E$80*100</f>
        <v>100</v>
      </c>
      <c r="G80" s="47">
        <f>G58+G5</f>
        <v>2085498.7</v>
      </c>
      <c r="H80" s="19">
        <f>H58+H5</f>
        <v>2094615.7999999998</v>
      </c>
      <c r="I80" s="51">
        <f>I58+I5</f>
        <v>2095256.1</v>
      </c>
      <c r="J80" s="19">
        <f t="shared" si="4"/>
        <v>640.3000000002794</v>
      </c>
      <c r="K80" s="19">
        <f t="shared" si="5"/>
        <v>100.03056885181522</v>
      </c>
      <c r="L80" s="19">
        <f t="shared" si="6"/>
        <v>9117.0999999998603</v>
      </c>
      <c r="M80" s="19">
        <f t="shared" si="7"/>
        <v>100.43716641971533</v>
      </c>
      <c r="N80" s="19">
        <f>I80/$I$80%</f>
        <v>100</v>
      </c>
      <c r="O80" s="19">
        <f t="shared" si="8"/>
        <v>520187.10000000009</v>
      </c>
      <c r="P80" s="19">
        <f t="shared" si="9"/>
        <v>133.02630551423462</v>
      </c>
    </row>
    <row r="82" spans="4:9" x14ac:dyDescent="0.25">
      <c r="D82" s="11"/>
      <c r="E82" s="11"/>
      <c r="H82" s="11"/>
      <c r="I82" s="11"/>
    </row>
  </sheetData>
  <mergeCells count="7">
    <mergeCell ref="O3:P3"/>
    <mergeCell ref="G3:N3"/>
    <mergeCell ref="K1:N1"/>
    <mergeCell ref="A3:A4"/>
    <mergeCell ref="B3:B4"/>
    <mergeCell ref="A2:L2"/>
    <mergeCell ref="C3:F3"/>
  </mergeCells>
  <pageMargins left="1.1417322834645669" right="0.59055118110236227" top="0.59055118110236227" bottom="0.59055118110236227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ySplit="4" topLeftCell="A5" activePane="bottomLeft" state="frozen"/>
      <selection pane="bottomLeft" activeCell="A9" sqref="A9"/>
    </sheetView>
  </sheetViews>
  <sheetFormatPr defaultRowHeight="15" x14ac:dyDescent="0.25"/>
  <cols>
    <col min="1" max="1" width="39.7109375" style="2" customWidth="1"/>
    <col min="2" max="3" width="4" style="2" customWidth="1"/>
    <col min="4" max="4" width="9.28515625" style="2" hidden="1" customWidth="1"/>
    <col min="5" max="5" width="10" style="2" customWidth="1"/>
    <col min="6" max="6" width="9.7109375" style="2" customWidth="1"/>
    <col min="7" max="7" width="6.85546875" style="2" customWidth="1"/>
    <col min="8" max="8" width="10" style="2" customWidth="1"/>
    <col min="9" max="9" width="10.85546875" style="2" customWidth="1"/>
    <col min="10" max="10" width="9.7109375" style="2" customWidth="1"/>
    <col min="11" max="11" width="9.5703125" style="2" customWidth="1"/>
    <col min="12" max="12" width="9.7109375" style="2" customWidth="1"/>
    <col min="13" max="13" width="10.28515625" style="2" customWidth="1"/>
    <col min="14" max="14" width="8.85546875" style="2" customWidth="1"/>
    <col min="15" max="15" width="7" style="2" customWidth="1"/>
    <col min="16" max="16" width="9.85546875" customWidth="1"/>
    <col min="17" max="17" width="8.42578125" customWidth="1"/>
  </cols>
  <sheetData>
    <row r="1" spans="1:18" ht="15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1"/>
      <c r="L1" s="141"/>
      <c r="M1" s="141"/>
      <c r="N1" s="141"/>
      <c r="O1" s="141"/>
      <c r="P1" s="131" t="s">
        <v>69</v>
      </c>
      <c r="Q1" s="131"/>
      <c r="R1" s="16"/>
    </row>
    <row r="2" spans="1:18" ht="37.5" customHeight="1" x14ac:dyDescent="0.25">
      <c r="A2" s="142" t="s">
        <v>275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5"/>
      <c r="P2" s="14"/>
      <c r="Q2" s="14"/>
      <c r="R2" s="14"/>
    </row>
    <row r="3" spans="1:18" ht="30.75" customHeight="1" x14ac:dyDescent="0.25">
      <c r="A3" s="144" t="s">
        <v>27</v>
      </c>
      <c r="B3" s="146" t="s">
        <v>28</v>
      </c>
      <c r="C3" s="146" t="s">
        <v>29</v>
      </c>
      <c r="D3" s="148" t="s">
        <v>258</v>
      </c>
      <c r="E3" s="149"/>
      <c r="F3" s="149"/>
      <c r="G3" s="150"/>
      <c r="H3" s="140" t="s">
        <v>273</v>
      </c>
      <c r="I3" s="140"/>
      <c r="J3" s="140"/>
      <c r="K3" s="140"/>
      <c r="L3" s="140"/>
      <c r="M3" s="140"/>
      <c r="N3" s="140"/>
      <c r="O3" s="140"/>
      <c r="P3" s="129" t="s">
        <v>277</v>
      </c>
      <c r="Q3" s="129"/>
      <c r="R3" s="14"/>
    </row>
    <row r="4" spans="1:18" ht="142.5" customHeight="1" x14ac:dyDescent="0.25">
      <c r="A4" s="145"/>
      <c r="B4" s="147"/>
      <c r="C4" s="147"/>
      <c r="D4" s="63" t="s">
        <v>2</v>
      </c>
      <c r="E4" s="64" t="s">
        <v>3</v>
      </c>
      <c r="F4" s="63" t="s">
        <v>129</v>
      </c>
      <c r="G4" s="65" t="s">
        <v>73</v>
      </c>
      <c r="H4" s="63" t="s">
        <v>2</v>
      </c>
      <c r="I4" s="64" t="s">
        <v>3</v>
      </c>
      <c r="J4" s="64" t="s">
        <v>129</v>
      </c>
      <c r="K4" s="65" t="s">
        <v>4</v>
      </c>
      <c r="L4" s="65" t="s">
        <v>5</v>
      </c>
      <c r="M4" s="65" t="s">
        <v>6</v>
      </c>
      <c r="N4" s="65" t="s">
        <v>109</v>
      </c>
      <c r="O4" s="65" t="s">
        <v>73</v>
      </c>
      <c r="P4" s="65" t="s">
        <v>82</v>
      </c>
      <c r="Q4" s="65" t="s">
        <v>81</v>
      </c>
      <c r="R4" s="14"/>
    </row>
    <row r="5" spans="1:18" s="36" customFormat="1" ht="21" customHeight="1" x14ac:dyDescent="0.25">
      <c r="A5" s="38" t="s">
        <v>30</v>
      </c>
      <c r="B5" s="39" t="s">
        <v>31</v>
      </c>
      <c r="C5" s="39" t="s">
        <v>32</v>
      </c>
      <c r="D5" s="66">
        <f t="shared" ref="D5" si="0">D8+D9+D12+D13+D10</f>
        <v>9311.2999999999993</v>
      </c>
      <c r="E5" s="67">
        <f>E8+E9+E10+E12+E13+E6+E7+E11</f>
        <v>138194.79999999999</v>
      </c>
      <c r="F5" s="67">
        <f>F8+F9+F12+F13+F10+F7+F6+F11</f>
        <v>129038.40000000001</v>
      </c>
      <c r="G5" s="68">
        <f t="shared" ref="G5:G37" si="1">F5/$F$60%</f>
        <v>8.5004800024453022</v>
      </c>
      <c r="H5" s="67">
        <f>H8+H9+H10+H13+H12+H6+H7</f>
        <v>131388.1</v>
      </c>
      <c r="I5" s="67">
        <f>I8+I9+I10+I12+I13+I6+I7+I11</f>
        <v>170173</v>
      </c>
      <c r="J5" s="108">
        <f>J8+J9+J12+J13+J10+J7+J6+J11</f>
        <v>149785.20000000004</v>
      </c>
      <c r="K5" s="69">
        <f t="shared" ref="K5:K12" si="2">J5-I5</f>
        <v>-20387.799999999959</v>
      </c>
      <c r="L5" s="70">
        <f t="shared" ref="L5:L12" si="3">J5/I5%</f>
        <v>88.019368524971668</v>
      </c>
      <c r="M5" s="69">
        <f t="shared" ref="M5:M11" si="4">I5-H5</f>
        <v>38784.899999999994</v>
      </c>
      <c r="N5" s="70">
        <f t="shared" ref="N5:N15" si="5">I5/H5%</f>
        <v>129.51934003155537</v>
      </c>
      <c r="O5" s="70">
        <f t="shared" ref="O5:O41" si="6">J5/$J$60%</f>
        <v>7.2578791748012961</v>
      </c>
      <c r="P5" s="86">
        <f t="shared" ref="P5:P12" si="7">J5-F5</f>
        <v>20746.800000000032</v>
      </c>
      <c r="Q5" s="72">
        <f t="shared" ref="Q5:Q10" si="8">J5/F5%</f>
        <v>116.07800468697693</v>
      </c>
    </row>
    <row r="6" spans="1:18" s="36" customFormat="1" ht="36" customHeight="1" x14ac:dyDescent="0.25">
      <c r="A6" s="37" t="s">
        <v>269</v>
      </c>
      <c r="B6" s="23" t="s">
        <v>31</v>
      </c>
      <c r="C6" s="23" t="s">
        <v>41</v>
      </c>
      <c r="D6" s="73"/>
      <c r="E6" s="35">
        <v>2944</v>
      </c>
      <c r="F6" s="83">
        <v>2928.2</v>
      </c>
      <c r="G6" s="74">
        <f t="shared" si="1"/>
        <v>0.19289688606771571</v>
      </c>
      <c r="H6" s="128">
        <v>2600</v>
      </c>
      <c r="I6" s="35">
        <v>3240.9</v>
      </c>
      <c r="J6" s="83">
        <v>3219.7</v>
      </c>
      <c r="K6" s="75">
        <f t="shared" si="2"/>
        <v>-21.200000000000273</v>
      </c>
      <c r="L6" s="76">
        <f t="shared" si="3"/>
        <v>99.345860717701868</v>
      </c>
      <c r="M6" s="76">
        <f t="shared" si="4"/>
        <v>640.90000000000009</v>
      </c>
      <c r="N6" s="76">
        <f t="shared" si="5"/>
        <v>124.65</v>
      </c>
      <c r="O6" s="76">
        <f t="shared" si="6"/>
        <v>0.1560113654694037</v>
      </c>
      <c r="P6" s="81">
        <f t="shared" si="7"/>
        <v>291.5</v>
      </c>
      <c r="Q6" s="78">
        <f t="shared" si="8"/>
        <v>109.95492111194591</v>
      </c>
    </row>
    <row r="7" spans="1:18" s="24" customFormat="1" ht="48.75" customHeight="1" x14ac:dyDescent="0.25">
      <c r="A7" s="37" t="s">
        <v>128</v>
      </c>
      <c r="B7" s="23" t="s">
        <v>31</v>
      </c>
      <c r="C7" s="23" t="s">
        <v>43</v>
      </c>
      <c r="D7" s="73"/>
      <c r="E7" s="35">
        <v>3755.5</v>
      </c>
      <c r="F7" s="83">
        <v>3437.3</v>
      </c>
      <c r="G7" s="74">
        <f t="shared" si="1"/>
        <v>0.22643414605578832</v>
      </c>
      <c r="H7" s="128">
        <v>4155</v>
      </c>
      <c r="I7" s="35">
        <v>3710.9</v>
      </c>
      <c r="J7" s="83">
        <v>3596.1</v>
      </c>
      <c r="K7" s="75">
        <f t="shared" si="2"/>
        <v>-114.80000000000018</v>
      </c>
      <c r="L7" s="76">
        <f t="shared" si="3"/>
        <v>96.906410843730626</v>
      </c>
      <c r="M7" s="80">
        <f t="shared" si="4"/>
        <v>-444.09999999999991</v>
      </c>
      <c r="N7" s="76">
        <f t="shared" si="5"/>
        <v>89.311672683513848</v>
      </c>
      <c r="O7" s="76">
        <f t="shared" si="6"/>
        <v>0.17424992122387881</v>
      </c>
      <c r="P7" s="81">
        <f t="shared" si="7"/>
        <v>158.79999999999973</v>
      </c>
      <c r="Q7" s="78">
        <f t="shared" si="8"/>
        <v>104.61990515811827</v>
      </c>
    </row>
    <row r="8" spans="1:18" s="24" customFormat="1" ht="49.5" customHeight="1" x14ac:dyDescent="0.25">
      <c r="A8" s="37" t="s">
        <v>302</v>
      </c>
      <c r="B8" s="23" t="s">
        <v>31</v>
      </c>
      <c r="C8" s="23" t="s">
        <v>33</v>
      </c>
      <c r="D8" s="73">
        <v>7713.6</v>
      </c>
      <c r="E8" s="35">
        <v>53977.599999999999</v>
      </c>
      <c r="F8" s="83">
        <v>51505.8</v>
      </c>
      <c r="G8" s="74">
        <f t="shared" si="1"/>
        <v>3.3929746719577056</v>
      </c>
      <c r="H8" s="128">
        <v>52455.8</v>
      </c>
      <c r="I8" s="35">
        <v>57335.6</v>
      </c>
      <c r="J8" s="83">
        <v>52890.7</v>
      </c>
      <c r="K8" s="75">
        <f t="shared" si="2"/>
        <v>-4444.9000000000015</v>
      </c>
      <c r="L8" s="76">
        <f t="shared" si="3"/>
        <v>92.247573933123576</v>
      </c>
      <c r="M8" s="76">
        <f t="shared" si="4"/>
        <v>4879.7999999999956</v>
      </c>
      <c r="N8" s="76">
        <f t="shared" si="5"/>
        <v>109.30268912112673</v>
      </c>
      <c r="O8" s="76">
        <f t="shared" si="6"/>
        <v>2.5628320426227877</v>
      </c>
      <c r="P8" s="81">
        <f t="shared" si="7"/>
        <v>1384.8999999999942</v>
      </c>
      <c r="Q8" s="78">
        <f t="shared" si="8"/>
        <v>102.68882339464682</v>
      </c>
    </row>
    <row r="9" spans="1:18" s="24" customFormat="1" ht="17.25" customHeight="1" x14ac:dyDescent="0.25">
      <c r="A9" s="37" t="s">
        <v>135</v>
      </c>
      <c r="B9" s="23" t="s">
        <v>31</v>
      </c>
      <c r="C9" s="23" t="s">
        <v>56</v>
      </c>
      <c r="D9" s="73">
        <v>47.7</v>
      </c>
      <c r="E9" s="35">
        <v>1.4</v>
      </c>
      <c r="F9" s="83">
        <v>1.4</v>
      </c>
      <c r="G9" s="74">
        <f t="shared" si="1"/>
        <v>9.2225818077591013E-5</v>
      </c>
      <c r="H9" s="128">
        <v>5.4</v>
      </c>
      <c r="I9" s="35">
        <v>5.4</v>
      </c>
      <c r="J9" s="83">
        <v>5.4</v>
      </c>
      <c r="K9" s="80">
        <f t="shared" si="2"/>
        <v>0</v>
      </c>
      <c r="L9" s="76">
        <f t="shared" si="3"/>
        <v>100</v>
      </c>
      <c r="M9" s="76">
        <f t="shared" si="4"/>
        <v>0</v>
      </c>
      <c r="N9" s="76">
        <f t="shared" si="5"/>
        <v>100</v>
      </c>
      <c r="O9" s="76">
        <f t="shared" si="6"/>
        <v>2.6165834504294811E-4</v>
      </c>
      <c r="P9" s="81">
        <f t="shared" si="7"/>
        <v>4</v>
      </c>
      <c r="Q9" s="78">
        <f t="shared" si="8"/>
        <v>385.71428571428578</v>
      </c>
    </row>
    <row r="10" spans="1:18" s="24" customFormat="1" ht="39" customHeight="1" x14ac:dyDescent="0.25">
      <c r="A10" s="37" t="s">
        <v>34</v>
      </c>
      <c r="B10" s="23" t="s">
        <v>31</v>
      </c>
      <c r="C10" s="23" t="s">
        <v>35</v>
      </c>
      <c r="D10" s="73">
        <v>0</v>
      </c>
      <c r="E10" s="35">
        <v>11853.2</v>
      </c>
      <c r="F10" s="83">
        <v>11677.8</v>
      </c>
      <c r="G10" s="74">
        <f t="shared" si="1"/>
        <v>0.76928189881892317</v>
      </c>
      <c r="H10" s="128">
        <v>12213.3</v>
      </c>
      <c r="I10" s="35">
        <v>13097.1</v>
      </c>
      <c r="J10" s="83">
        <v>12066.2</v>
      </c>
      <c r="K10" s="80">
        <f t="shared" si="2"/>
        <v>-1030.8999999999996</v>
      </c>
      <c r="L10" s="76">
        <f t="shared" si="3"/>
        <v>92.128791869955947</v>
      </c>
      <c r="M10" s="76">
        <f t="shared" si="4"/>
        <v>883.80000000000109</v>
      </c>
      <c r="N10" s="76">
        <f t="shared" si="5"/>
        <v>107.23637346171797</v>
      </c>
      <c r="O10" s="76">
        <f t="shared" si="6"/>
        <v>0.58467072647355933</v>
      </c>
      <c r="P10" s="81">
        <f t="shared" si="7"/>
        <v>388.40000000000146</v>
      </c>
      <c r="Q10" s="78">
        <f t="shared" si="8"/>
        <v>103.32596893250442</v>
      </c>
    </row>
    <row r="11" spans="1:18" s="24" customFormat="1" ht="0.75" hidden="1" customHeight="1" x14ac:dyDescent="0.25">
      <c r="A11" s="37" t="s">
        <v>208</v>
      </c>
      <c r="B11" s="23" t="s">
        <v>31</v>
      </c>
      <c r="C11" s="23" t="s">
        <v>61</v>
      </c>
      <c r="D11" s="73"/>
      <c r="E11" s="82"/>
      <c r="F11" s="83"/>
      <c r="G11" s="74">
        <f t="shared" si="1"/>
        <v>0</v>
      </c>
      <c r="H11" s="128">
        <v>1292.3</v>
      </c>
      <c r="I11" s="82"/>
      <c r="J11" s="83"/>
      <c r="K11" s="80">
        <f t="shared" si="2"/>
        <v>0</v>
      </c>
      <c r="L11" s="76" t="e">
        <f t="shared" si="3"/>
        <v>#DIV/0!</v>
      </c>
      <c r="M11" s="76">
        <f t="shared" si="4"/>
        <v>-1292.3</v>
      </c>
      <c r="N11" s="76">
        <f t="shared" si="5"/>
        <v>0</v>
      </c>
      <c r="O11" s="76">
        <f t="shared" si="6"/>
        <v>0</v>
      </c>
      <c r="P11" s="81">
        <f t="shared" si="7"/>
        <v>0</v>
      </c>
      <c r="Q11" s="78">
        <v>0</v>
      </c>
    </row>
    <row r="12" spans="1:18" s="24" customFormat="1" ht="16.5" customHeight="1" x14ac:dyDescent="0.25">
      <c r="A12" s="37" t="s">
        <v>36</v>
      </c>
      <c r="B12" s="23" t="s">
        <v>31</v>
      </c>
      <c r="C12" s="23" t="s">
        <v>37</v>
      </c>
      <c r="D12" s="73">
        <v>1000</v>
      </c>
      <c r="E12" s="82">
        <v>2175.6999999999998</v>
      </c>
      <c r="F12" s="83">
        <v>0</v>
      </c>
      <c r="G12" s="74">
        <f t="shared" si="1"/>
        <v>0</v>
      </c>
      <c r="H12" s="24">
        <v>1292.3</v>
      </c>
      <c r="I12" s="82">
        <v>8119.1</v>
      </c>
      <c r="J12" s="83">
        <v>0</v>
      </c>
      <c r="K12" s="80">
        <f t="shared" si="2"/>
        <v>-8119.1</v>
      </c>
      <c r="L12" s="76">
        <f t="shared" si="3"/>
        <v>0</v>
      </c>
      <c r="M12" s="80">
        <f>I12-H13</f>
        <v>-50547.200000000004</v>
      </c>
      <c r="N12" s="76">
        <f t="shared" si="5"/>
        <v>628.26743016327475</v>
      </c>
      <c r="O12" s="76">
        <f t="shared" si="6"/>
        <v>0</v>
      </c>
      <c r="P12" s="77">
        <f t="shared" si="7"/>
        <v>0</v>
      </c>
      <c r="Q12" s="78">
        <v>0</v>
      </c>
    </row>
    <row r="13" spans="1:18" s="24" customFormat="1" ht="15.75" customHeight="1" x14ac:dyDescent="0.25">
      <c r="A13" s="37" t="s">
        <v>38</v>
      </c>
      <c r="B13" s="23" t="s">
        <v>31</v>
      </c>
      <c r="C13" s="23" t="s">
        <v>39</v>
      </c>
      <c r="D13" s="73">
        <v>550</v>
      </c>
      <c r="E13" s="82">
        <v>63487.4</v>
      </c>
      <c r="F13" s="83">
        <v>59487.9</v>
      </c>
      <c r="G13" s="74">
        <f t="shared" si="1"/>
        <v>3.918800173727091</v>
      </c>
      <c r="H13" s="128">
        <v>58666.3</v>
      </c>
      <c r="I13" s="82">
        <v>84664</v>
      </c>
      <c r="J13" s="83">
        <v>78007.100000000006</v>
      </c>
      <c r="K13" s="80">
        <f t="shared" ref="K13:K60" si="9">J13-I13</f>
        <v>-6656.8999999999942</v>
      </c>
      <c r="L13" s="76">
        <f t="shared" ref="L13:L60" si="10">J13/I13%</f>
        <v>92.137272040064261</v>
      </c>
      <c r="M13" s="80">
        <f t="shared" ref="M13:M15" si="11">I13-H14</f>
        <v>84664</v>
      </c>
      <c r="N13" s="76">
        <f t="shared" si="5"/>
        <v>144.31453832950092</v>
      </c>
      <c r="O13" s="76">
        <f t="shared" si="6"/>
        <v>3.7798534606666219</v>
      </c>
      <c r="P13" s="81">
        <f t="shared" ref="P13:P60" si="12">J13-F13</f>
        <v>18519.200000000004</v>
      </c>
      <c r="Q13" s="78">
        <f t="shared" ref="Q13:Q60" si="13">J13/F13%</f>
        <v>131.1310367318396</v>
      </c>
    </row>
    <row r="14" spans="1:18" s="24" customFormat="1" ht="18" hidden="1" customHeight="1" x14ac:dyDescent="0.25">
      <c r="A14" s="25" t="s">
        <v>40</v>
      </c>
      <c r="B14" s="26" t="s">
        <v>41</v>
      </c>
      <c r="C14" s="26" t="s">
        <v>32</v>
      </c>
      <c r="D14" s="83">
        <f>D15</f>
        <v>0</v>
      </c>
      <c r="E14" s="83">
        <f>E15</f>
        <v>0</v>
      </c>
      <c r="F14" s="83">
        <f>F15</f>
        <v>0</v>
      </c>
      <c r="G14" s="84">
        <f t="shared" si="1"/>
        <v>0</v>
      </c>
      <c r="H14" s="83"/>
      <c r="I14" s="83">
        <f>I15</f>
        <v>0</v>
      </c>
      <c r="J14" s="83">
        <f>J15</f>
        <v>0</v>
      </c>
      <c r="K14" s="80">
        <f t="shared" si="9"/>
        <v>0</v>
      </c>
      <c r="L14" s="76" t="e">
        <f t="shared" si="10"/>
        <v>#DIV/0!</v>
      </c>
      <c r="M14" s="80">
        <f t="shared" si="11"/>
        <v>0</v>
      </c>
      <c r="N14" s="76" t="e">
        <f t="shared" si="5"/>
        <v>#DIV/0!</v>
      </c>
      <c r="O14" s="76">
        <f t="shared" si="6"/>
        <v>0</v>
      </c>
      <c r="P14" s="81">
        <f t="shared" si="12"/>
        <v>0</v>
      </c>
      <c r="Q14" s="78" t="e">
        <f t="shared" si="13"/>
        <v>#DIV/0!</v>
      </c>
    </row>
    <row r="15" spans="1:18" s="24" customFormat="1" ht="18.75" hidden="1" customHeight="1" x14ac:dyDescent="0.25">
      <c r="A15" s="25" t="s">
        <v>42</v>
      </c>
      <c r="B15" s="26" t="s">
        <v>41</v>
      </c>
      <c r="C15" s="26" t="s">
        <v>43</v>
      </c>
      <c r="D15" s="83">
        <v>0</v>
      </c>
      <c r="E15" s="83">
        <v>0</v>
      </c>
      <c r="F15" s="83">
        <v>0</v>
      </c>
      <c r="G15" s="84">
        <f t="shared" si="1"/>
        <v>0</v>
      </c>
      <c r="H15" s="83"/>
      <c r="I15" s="83">
        <v>0</v>
      </c>
      <c r="J15" s="83">
        <v>0</v>
      </c>
      <c r="K15" s="80">
        <f t="shared" si="9"/>
        <v>0</v>
      </c>
      <c r="L15" s="76" t="e">
        <f t="shared" si="10"/>
        <v>#DIV/0!</v>
      </c>
      <c r="M15" s="80">
        <f t="shared" si="11"/>
        <v>-5656.7</v>
      </c>
      <c r="N15" s="76" t="e">
        <f t="shared" si="5"/>
        <v>#DIV/0!</v>
      </c>
      <c r="O15" s="76">
        <f t="shared" si="6"/>
        <v>0</v>
      </c>
      <c r="P15" s="81">
        <f t="shared" si="12"/>
        <v>0</v>
      </c>
      <c r="Q15" s="78" t="e">
        <f t="shared" si="13"/>
        <v>#DIV/0!</v>
      </c>
    </row>
    <row r="16" spans="1:18" s="36" customFormat="1" ht="29.25" customHeight="1" x14ac:dyDescent="0.25">
      <c r="A16" s="38" t="s">
        <v>44</v>
      </c>
      <c r="B16" s="39" t="s">
        <v>43</v>
      </c>
      <c r="C16" s="39" t="s">
        <v>32</v>
      </c>
      <c r="D16" s="85">
        <f>D17+D18+D19</f>
        <v>1407.9</v>
      </c>
      <c r="E16" s="67">
        <f>E17+E18+E19</f>
        <v>10902.6</v>
      </c>
      <c r="F16" s="67">
        <f>F17+F18+F19</f>
        <v>10864.800000000001</v>
      </c>
      <c r="G16" s="68">
        <f t="shared" si="1"/>
        <v>0.71572504874957932</v>
      </c>
      <c r="H16" s="67">
        <f>H17+H19</f>
        <v>5656.7</v>
      </c>
      <c r="I16" s="67">
        <f>I17+I18+I19</f>
        <v>9291.6</v>
      </c>
      <c r="J16" s="108">
        <f>J17+J18+J19</f>
        <v>8980.1</v>
      </c>
      <c r="K16" s="69">
        <f t="shared" si="9"/>
        <v>-311.5</v>
      </c>
      <c r="L16" s="70">
        <f t="shared" si="10"/>
        <v>96.647509578544074</v>
      </c>
      <c r="M16" s="70">
        <f t="shared" ref="M16:M60" si="14">I16-H16</f>
        <v>3634.9000000000005</v>
      </c>
      <c r="N16" s="70">
        <f t="shared" ref="N16:N60" si="15">I16/H16%</f>
        <v>164.25831315077696</v>
      </c>
      <c r="O16" s="70">
        <f t="shared" si="6"/>
        <v>0.43513298228151448</v>
      </c>
      <c r="P16" s="86">
        <f t="shared" si="12"/>
        <v>-1884.7000000000007</v>
      </c>
      <c r="Q16" s="72">
        <f t="shared" si="13"/>
        <v>82.653155143214775</v>
      </c>
    </row>
    <row r="17" spans="1:17" s="24" customFormat="1" ht="15.75" customHeight="1" x14ac:dyDescent="0.25">
      <c r="A17" s="37" t="s">
        <v>247</v>
      </c>
      <c r="B17" s="23" t="s">
        <v>43</v>
      </c>
      <c r="C17" s="23" t="s">
        <v>45</v>
      </c>
      <c r="D17" s="73">
        <v>259.7</v>
      </c>
      <c r="E17" s="82">
        <v>10780.1</v>
      </c>
      <c r="F17" s="83">
        <v>10752.1</v>
      </c>
      <c r="G17" s="74">
        <f t="shared" si="1"/>
        <v>0.7083008703943332</v>
      </c>
      <c r="H17" s="73">
        <v>5460.7</v>
      </c>
      <c r="I17" s="82">
        <v>9090.6</v>
      </c>
      <c r="J17" s="83">
        <v>8856</v>
      </c>
      <c r="K17" s="80">
        <f t="shared" si="9"/>
        <v>-234.60000000000036</v>
      </c>
      <c r="L17" s="76">
        <f t="shared" si="10"/>
        <v>97.41931225661672</v>
      </c>
      <c r="M17" s="76">
        <f t="shared" si="14"/>
        <v>3629.9000000000005</v>
      </c>
      <c r="N17" s="76">
        <f t="shared" si="15"/>
        <v>166.4731627813284</v>
      </c>
      <c r="O17" s="76">
        <f t="shared" si="6"/>
        <v>0.42911968587043486</v>
      </c>
      <c r="P17" s="81">
        <f t="shared" si="12"/>
        <v>-1896.1000000000004</v>
      </c>
      <c r="Q17" s="78">
        <f t="shared" si="13"/>
        <v>82.365305382204411</v>
      </c>
    </row>
    <row r="18" spans="1:17" s="24" customFormat="1" ht="35.25" hidden="1" customHeight="1" x14ac:dyDescent="0.25">
      <c r="A18" s="22"/>
      <c r="B18" s="23" t="s">
        <v>43</v>
      </c>
      <c r="C18" s="23" t="s">
        <v>46</v>
      </c>
      <c r="D18" s="73">
        <v>749</v>
      </c>
      <c r="E18" s="82"/>
      <c r="F18" s="83"/>
      <c r="G18" s="74">
        <f t="shared" si="1"/>
        <v>0</v>
      </c>
      <c r="H18" s="73"/>
      <c r="I18" s="82"/>
      <c r="J18" s="83"/>
      <c r="K18" s="80">
        <f t="shared" si="9"/>
        <v>0</v>
      </c>
      <c r="L18" s="76" t="e">
        <f t="shared" si="10"/>
        <v>#DIV/0!</v>
      </c>
      <c r="M18" s="76">
        <f t="shared" si="14"/>
        <v>0</v>
      </c>
      <c r="N18" s="76" t="e">
        <f t="shared" si="15"/>
        <v>#DIV/0!</v>
      </c>
      <c r="O18" s="76">
        <f t="shared" si="6"/>
        <v>0</v>
      </c>
      <c r="P18" s="77">
        <f t="shared" si="12"/>
        <v>0</v>
      </c>
      <c r="Q18" s="78" t="e">
        <f t="shared" si="13"/>
        <v>#DIV/0!</v>
      </c>
    </row>
    <row r="19" spans="1:17" s="24" customFormat="1" ht="39" customHeight="1" x14ac:dyDescent="0.25">
      <c r="A19" s="37" t="s">
        <v>47</v>
      </c>
      <c r="B19" s="23" t="s">
        <v>43</v>
      </c>
      <c r="C19" s="23" t="s">
        <v>48</v>
      </c>
      <c r="D19" s="73">
        <v>399.2</v>
      </c>
      <c r="E19" s="73">
        <v>122.5</v>
      </c>
      <c r="F19" s="83">
        <v>112.7</v>
      </c>
      <c r="G19" s="74">
        <f t="shared" si="1"/>
        <v>7.4241783552460774E-3</v>
      </c>
      <c r="H19" s="73">
        <v>196</v>
      </c>
      <c r="I19" s="73">
        <v>201</v>
      </c>
      <c r="J19" s="83">
        <v>124.1</v>
      </c>
      <c r="K19" s="80">
        <f t="shared" si="9"/>
        <v>-76.900000000000006</v>
      </c>
      <c r="L19" s="76">
        <f t="shared" si="10"/>
        <v>61.741293532338311</v>
      </c>
      <c r="M19" s="80">
        <f t="shared" si="14"/>
        <v>5</v>
      </c>
      <c r="N19" s="76">
        <f t="shared" si="15"/>
        <v>102.55102040816327</v>
      </c>
      <c r="O19" s="76">
        <f t="shared" si="6"/>
        <v>6.0132964110796031E-3</v>
      </c>
      <c r="P19" s="81">
        <f t="shared" si="12"/>
        <v>11.399999999999991</v>
      </c>
      <c r="Q19" s="78">
        <f t="shared" si="13"/>
        <v>110.11535048802129</v>
      </c>
    </row>
    <row r="20" spans="1:17" s="36" customFormat="1" ht="14.25" customHeight="1" x14ac:dyDescent="0.25">
      <c r="A20" s="38" t="s">
        <v>49</v>
      </c>
      <c r="B20" s="39" t="s">
        <v>33</v>
      </c>
      <c r="C20" s="39" t="s">
        <v>32</v>
      </c>
      <c r="D20" s="85">
        <f>D24+D23+D25</f>
        <v>10988.9</v>
      </c>
      <c r="E20" s="67">
        <f>E24+E23+E25+E21+E22</f>
        <v>192670.8</v>
      </c>
      <c r="F20" s="67">
        <f>F24+F23+F25+F21+F22</f>
        <v>164161.5</v>
      </c>
      <c r="G20" s="68">
        <f t="shared" si="1"/>
        <v>10.81423473881747</v>
      </c>
      <c r="H20" s="67">
        <f>H24+H23+H25+H21+H22</f>
        <v>89453.8</v>
      </c>
      <c r="I20" s="67">
        <f>I24+I23+I25+I21+I22</f>
        <v>102988.5</v>
      </c>
      <c r="J20" s="108">
        <f>J24+J23+J25+J21+J22</f>
        <v>97255.5</v>
      </c>
      <c r="K20" s="69">
        <f t="shared" si="9"/>
        <v>-5733</v>
      </c>
      <c r="L20" s="70">
        <f t="shared" si="10"/>
        <v>94.433359064361554</v>
      </c>
      <c r="M20" s="70">
        <f t="shared" si="14"/>
        <v>13534.699999999997</v>
      </c>
      <c r="N20" s="70">
        <f t="shared" si="15"/>
        <v>115.13038015154191</v>
      </c>
      <c r="O20" s="70">
        <f t="shared" si="6"/>
        <v>4.7125394770971178</v>
      </c>
      <c r="P20" s="86">
        <f t="shared" si="12"/>
        <v>-66906</v>
      </c>
      <c r="Q20" s="72">
        <f t="shared" si="13"/>
        <v>59.243793459489588</v>
      </c>
    </row>
    <row r="21" spans="1:17" s="36" customFormat="1" ht="14.25" customHeight="1" x14ac:dyDescent="0.25">
      <c r="A21" s="37" t="s">
        <v>136</v>
      </c>
      <c r="B21" s="23" t="s">
        <v>33</v>
      </c>
      <c r="C21" s="23" t="s">
        <v>31</v>
      </c>
      <c r="D21" s="73"/>
      <c r="E21" s="104">
        <v>340</v>
      </c>
      <c r="F21" s="83">
        <v>337.6</v>
      </c>
      <c r="G21" s="74">
        <f t="shared" si="1"/>
        <v>2.2239597273567665E-2</v>
      </c>
      <c r="H21" s="73">
        <v>400</v>
      </c>
      <c r="I21" s="104">
        <v>496</v>
      </c>
      <c r="J21" s="83">
        <v>491</v>
      </c>
      <c r="K21" s="80">
        <f t="shared" si="9"/>
        <v>-5</v>
      </c>
      <c r="L21" s="76">
        <f t="shared" si="10"/>
        <v>98.991935483870975</v>
      </c>
      <c r="M21" s="80">
        <f t="shared" si="14"/>
        <v>96</v>
      </c>
      <c r="N21" s="76">
        <f t="shared" si="15"/>
        <v>124</v>
      </c>
      <c r="O21" s="76">
        <f t="shared" si="6"/>
        <v>2.3791527299275465E-2</v>
      </c>
      <c r="P21" s="81">
        <f t="shared" si="12"/>
        <v>153.39999999999998</v>
      </c>
      <c r="Q21" s="78">
        <f t="shared" si="13"/>
        <v>145.43838862559241</v>
      </c>
    </row>
    <row r="22" spans="1:17" s="36" customFormat="1" ht="14.25" customHeight="1" x14ac:dyDescent="0.25">
      <c r="A22" s="37" t="s">
        <v>137</v>
      </c>
      <c r="B22" s="23" t="s">
        <v>33</v>
      </c>
      <c r="C22" s="23" t="s">
        <v>56</v>
      </c>
      <c r="D22" s="73"/>
      <c r="E22" s="73">
        <v>4593.5</v>
      </c>
      <c r="F22" s="83">
        <v>4593.3999999999996</v>
      </c>
      <c r="G22" s="74">
        <f t="shared" si="1"/>
        <v>0.30259290911257614</v>
      </c>
      <c r="H22" s="73">
        <v>4349</v>
      </c>
      <c r="I22" s="73">
        <v>4621.6000000000004</v>
      </c>
      <c r="J22" s="83">
        <v>4447.7</v>
      </c>
      <c r="K22" s="80">
        <f t="shared" si="9"/>
        <v>-173.90000000000055</v>
      </c>
      <c r="L22" s="76">
        <f t="shared" si="10"/>
        <v>96.237233858404011</v>
      </c>
      <c r="M22" s="76">
        <f t="shared" si="14"/>
        <v>272.60000000000036</v>
      </c>
      <c r="N22" s="76">
        <f t="shared" si="15"/>
        <v>106.26810761094505</v>
      </c>
      <c r="O22" s="76">
        <f t="shared" si="6"/>
        <v>0.21551441134213337</v>
      </c>
      <c r="P22" s="81">
        <f t="shared" si="12"/>
        <v>-145.69999999999982</v>
      </c>
      <c r="Q22" s="78">
        <f t="shared" si="13"/>
        <v>96.82805764792964</v>
      </c>
    </row>
    <row r="23" spans="1:17" s="24" customFormat="1" ht="14.25" customHeight="1" x14ac:dyDescent="0.25">
      <c r="A23" s="37" t="s">
        <v>50</v>
      </c>
      <c r="B23" s="23" t="s">
        <v>33</v>
      </c>
      <c r="C23" s="23" t="s">
        <v>51</v>
      </c>
      <c r="D23" s="73">
        <v>180</v>
      </c>
      <c r="E23" s="82">
        <v>26136</v>
      </c>
      <c r="F23" s="83">
        <v>24291</v>
      </c>
      <c r="G23" s="74">
        <f t="shared" si="1"/>
        <v>1.6001838192305453</v>
      </c>
      <c r="H23" s="73">
        <v>23953.7</v>
      </c>
      <c r="I23" s="82">
        <v>23373.7</v>
      </c>
      <c r="J23" s="83">
        <v>22967.7</v>
      </c>
      <c r="K23" s="80">
        <f t="shared" si="9"/>
        <v>-406</v>
      </c>
      <c r="L23" s="76">
        <f t="shared" si="10"/>
        <v>98.263005001347679</v>
      </c>
      <c r="M23" s="80">
        <f t="shared" si="14"/>
        <v>-580</v>
      </c>
      <c r="N23" s="76">
        <f t="shared" si="15"/>
        <v>97.578662169101221</v>
      </c>
      <c r="O23" s="76">
        <f t="shared" si="6"/>
        <v>1.1129056243412814</v>
      </c>
      <c r="P23" s="81">
        <f t="shared" si="12"/>
        <v>-1323.2999999999993</v>
      </c>
      <c r="Q23" s="78">
        <f t="shared" si="13"/>
        <v>94.552303322218108</v>
      </c>
    </row>
    <row r="24" spans="1:17" s="24" customFormat="1" ht="15.75" customHeight="1" x14ac:dyDescent="0.25">
      <c r="A24" s="37" t="s">
        <v>52</v>
      </c>
      <c r="B24" s="23" t="s">
        <v>33</v>
      </c>
      <c r="C24" s="23" t="s">
        <v>45</v>
      </c>
      <c r="D24" s="73">
        <v>9908.9</v>
      </c>
      <c r="E24" s="82">
        <v>142428.9</v>
      </c>
      <c r="F24" s="83">
        <v>115767.6</v>
      </c>
      <c r="G24" s="74">
        <f t="shared" si="1"/>
        <v>7.6262582977709474</v>
      </c>
      <c r="H24" s="73">
        <v>55690</v>
      </c>
      <c r="I24" s="82">
        <v>70723.5</v>
      </c>
      <c r="J24" s="83">
        <v>65867.100000000006</v>
      </c>
      <c r="K24" s="80">
        <f t="shared" si="9"/>
        <v>-4856.3999999999942</v>
      </c>
      <c r="L24" s="76">
        <f t="shared" si="10"/>
        <v>93.133258393603271</v>
      </c>
      <c r="M24" s="76">
        <f t="shared" si="14"/>
        <v>15033.5</v>
      </c>
      <c r="N24" s="76">
        <f t="shared" si="15"/>
        <v>126.994972167355</v>
      </c>
      <c r="O24" s="76">
        <f t="shared" si="6"/>
        <v>3.191606736810809</v>
      </c>
      <c r="P24" s="81">
        <f t="shared" si="12"/>
        <v>-49900.5</v>
      </c>
      <c r="Q24" s="78">
        <f t="shared" si="13"/>
        <v>56.895970893410592</v>
      </c>
    </row>
    <row r="25" spans="1:17" s="24" customFormat="1" ht="23.25" customHeight="1" x14ac:dyDescent="0.25">
      <c r="A25" s="37" t="s">
        <v>53</v>
      </c>
      <c r="B25" s="23" t="s">
        <v>33</v>
      </c>
      <c r="C25" s="23" t="s">
        <v>54</v>
      </c>
      <c r="D25" s="73">
        <v>900</v>
      </c>
      <c r="E25" s="82">
        <v>19172.400000000001</v>
      </c>
      <c r="F25" s="83">
        <v>19171.900000000001</v>
      </c>
      <c r="G25" s="74">
        <f t="shared" si="1"/>
        <v>1.262960115429834</v>
      </c>
      <c r="H25" s="73">
        <v>5061.1000000000004</v>
      </c>
      <c r="I25" s="82">
        <v>3773.7</v>
      </c>
      <c r="J25" s="83">
        <v>3482</v>
      </c>
      <c r="K25" s="80">
        <f t="shared" si="9"/>
        <v>-291.69999999999982</v>
      </c>
      <c r="L25" s="76">
        <f t="shared" si="10"/>
        <v>92.270185759334353</v>
      </c>
      <c r="M25" s="80">
        <f t="shared" si="14"/>
        <v>-1287.4000000000005</v>
      </c>
      <c r="N25" s="76">
        <f t="shared" si="15"/>
        <v>74.562842069905741</v>
      </c>
      <c r="O25" s="76">
        <f t="shared" si="6"/>
        <v>0.16872117730361949</v>
      </c>
      <c r="P25" s="81">
        <f t="shared" si="12"/>
        <v>-15689.900000000001</v>
      </c>
      <c r="Q25" s="78">
        <f t="shared" si="13"/>
        <v>18.161997506767715</v>
      </c>
    </row>
    <row r="26" spans="1:17" s="36" customFormat="1" ht="16.5" customHeight="1" x14ac:dyDescent="0.25">
      <c r="A26" s="38" t="s">
        <v>55</v>
      </c>
      <c r="B26" s="39" t="s">
        <v>56</v>
      </c>
      <c r="C26" s="39" t="s">
        <v>32</v>
      </c>
      <c r="D26" s="85">
        <f>D29+D27+D28</f>
        <v>12269.9</v>
      </c>
      <c r="E26" s="67">
        <f>E29+E27+E28</f>
        <v>251510</v>
      </c>
      <c r="F26" s="67">
        <f>F29+F27+F28</f>
        <v>240055.40000000002</v>
      </c>
      <c r="G26" s="68">
        <f t="shared" si="1"/>
        <v>15.813789749245247</v>
      </c>
      <c r="H26" s="67">
        <f>H29+H27+H28</f>
        <v>824097</v>
      </c>
      <c r="I26" s="67">
        <f>I29+I27+I28</f>
        <v>652568.80000000005</v>
      </c>
      <c r="J26" s="108">
        <f>J29+J27+J28</f>
        <v>639597.19999999995</v>
      </c>
      <c r="K26" s="69">
        <f t="shared" si="9"/>
        <v>-12971.600000000093</v>
      </c>
      <c r="L26" s="70">
        <f t="shared" si="10"/>
        <v>98.012224917893704</v>
      </c>
      <c r="M26" s="69">
        <f t="shared" si="14"/>
        <v>-171528.19999999995</v>
      </c>
      <c r="N26" s="70">
        <f t="shared" si="15"/>
        <v>79.185921074824947</v>
      </c>
      <c r="O26" s="70">
        <f t="shared" si="6"/>
        <v>30.991841638167308</v>
      </c>
      <c r="P26" s="86">
        <f t="shared" si="12"/>
        <v>399541.79999999993</v>
      </c>
      <c r="Q26" s="72">
        <f t="shared" si="13"/>
        <v>266.43733071615964</v>
      </c>
    </row>
    <row r="27" spans="1:17" s="24" customFormat="1" ht="14.25" customHeight="1" x14ac:dyDescent="0.25">
      <c r="A27" s="37" t="s">
        <v>57</v>
      </c>
      <c r="B27" s="23" t="s">
        <v>56</v>
      </c>
      <c r="C27" s="23" t="s">
        <v>31</v>
      </c>
      <c r="D27" s="73">
        <v>2328.6</v>
      </c>
      <c r="E27" s="82">
        <v>22560.2</v>
      </c>
      <c r="F27" s="83">
        <v>22315.599999999999</v>
      </c>
      <c r="G27" s="74">
        <f t="shared" si="1"/>
        <v>1.4700531899230644</v>
      </c>
      <c r="H27" s="73">
        <v>114756.1</v>
      </c>
      <c r="I27" s="82">
        <v>90747.3</v>
      </c>
      <c r="J27" s="83">
        <v>87611.8</v>
      </c>
      <c r="K27" s="80">
        <f t="shared" si="9"/>
        <v>-3135.5</v>
      </c>
      <c r="L27" s="76">
        <f t="shared" si="10"/>
        <v>96.544800781951636</v>
      </c>
      <c r="M27" s="80">
        <f t="shared" si="14"/>
        <v>-24008.800000000003</v>
      </c>
      <c r="N27" s="76">
        <f t="shared" si="15"/>
        <v>79.078410646579997</v>
      </c>
      <c r="O27" s="76">
        <f t="shared" si="6"/>
        <v>4.2452515915247702</v>
      </c>
      <c r="P27" s="81">
        <f t="shared" si="12"/>
        <v>65296.200000000004</v>
      </c>
      <c r="Q27" s="78">
        <f t="shared" si="13"/>
        <v>392.60338059474094</v>
      </c>
    </row>
    <row r="28" spans="1:17" s="24" customFormat="1" ht="15" customHeight="1" x14ac:dyDescent="0.25">
      <c r="A28" s="37" t="s">
        <v>58</v>
      </c>
      <c r="B28" s="23" t="s">
        <v>56</v>
      </c>
      <c r="C28" s="23" t="s">
        <v>41</v>
      </c>
      <c r="D28" s="73">
        <v>1066</v>
      </c>
      <c r="E28" s="82">
        <v>214310.39999999999</v>
      </c>
      <c r="F28" s="83">
        <v>206554.2</v>
      </c>
      <c r="G28" s="74">
        <f t="shared" si="1"/>
        <v>13.606878623115966</v>
      </c>
      <c r="H28" s="73">
        <v>668390.1</v>
      </c>
      <c r="I28" s="82">
        <v>516320.9</v>
      </c>
      <c r="J28" s="83">
        <v>508198.6</v>
      </c>
      <c r="K28" s="80">
        <f t="shared" si="9"/>
        <v>-8122.3000000000466</v>
      </c>
      <c r="L28" s="76">
        <f t="shared" si="10"/>
        <v>98.426889169119434</v>
      </c>
      <c r="M28" s="80">
        <f t="shared" si="14"/>
        <v>-152069.19999999995</v>
      </c>
      <c r="N28" s="76">
        <f t="shared" si="15"/>
        <v>77.248436205144273</v>
      </c>
      <c r="O28" s="76">
        <f t="shared" si="6"/>
        <v>24.624889746137622</v>
      </c>
      <c r="P28" s="81">
        <f t="shared" si="12"/>
        <v>301644.39999999997</v>
      </c>
      <c r="Q28" s="78">
        <f t="shared" si="13"/>
        <v>246.03643983032057</v>
      </c>
    </row>
    <row r="29" spans="1:17" s="24" customFormat="1" ht="17.25" customHeight="1" x14ac:dyDescent="0.25">
      <c r="A29" s="37" t="s">
        <v>59</v>
      </c>
      <c r="B29" s="23" t="s">
        <v>56</v>
      </c>
      <c r="C29" s="23" t="s">
        <v>43</v>
      </c>
      <c r="D29" s="73">
        <v>8875.2999999999993</v>
      </c>
      <c r="E29" s="82">
        <v>14639.4</v>
      </c>
      <c r="F29" s="83">
        <v>11185.6</v>
      </c>
      <c r="G29" s="74">
        <f t="shared" si="1"/>
        <v>0.73685793620621587</v>
      </c>
      <c r="H29" s="73">
        <v>40950.800000000003</v>
      </c>
      <c r="I29" s="82">
        <v>45500.6</v>
      </c>
      <c r="J29" s="83">
        <v>43786.8</v>
      </c>
      <c r="K29" s="80">
        <f t="shared" si="9"/>
        <v>-1713.7999999999956</v>
      </c>
      <c r="L29" s="76">
        <f t="shared" si="10"/>
        <v>96.23345626211524</v>
      </c>
      <c r="M29" s="80">
        <f t="shared" si="14"/>
        <v>4549.7999999999956</v>
      </c>
      <c r="N29" s="76">
        <f t="shared" si="15"/>
        <v>111.11040565752072</v>
      </c>
      <c r="O29" s="76">
        <f t="shared" si="6"/>
        <v>2.1217003005049184</v>
      </c>
      <c r="P29" s="81">
        <f t="shared" si="12"/>
        <v>32601.200000000004</v>
      </c>
      <c r="Q29" s="78">
        <f t="shared" si="13"/>
        <v>391.45687312258616</v>
      </c>
    </row>
    <row r="30" spans="1:17" s="24" customFormat="1" ht="16.5" customHeight="1" x14ac:dyDescent="0.25">
      <c r="A30" s="38" t="s">
        <v>71</v>
      </c>
      <c r="B30" s="39" t="s">
        <v>35</v>
      </c>
      <c r="C30" s="39" t="s">
        <v>32</v>
      </c>
      <c r="D30" s="85">
        <f t="shared" ref="D30:F30" si="16">D31+D32</f>
        <v>0</v>
      </c>
      <c r="E30" s="67">
        <f t="shared" si="16"/>
        <v>702.3</v>
      </c>
      <c r="F30" s="67">
        <f t="shared" si="16"/>
        <v>702.3</v>
      </c>
      <c r="G30" s="68">
        <f t="shared" si="1"/>
        <v>4.6264422882780119E-2</v>
      </c>
      <c r="H30" s="67">
        <f t="shared" ref="H30" si="17">H31+H32</f>
        <v>21.3</v>
      </c>
      <c r="I30" s="67">
        <f t="shared" ref="I30:J30" si="18">I31+I32</f>
        <v>759.8</v>
      </c>
      <c r="J30" s="108">
        <f t="shared" si="18"/>
        <v>724.1</v>
      </c>
      <c r="K30" s="69">
        <f t="shared" si="9"/>
        <v>-35.699999999999932</v>
      </c>
      <c r="L30" s="70">
        <f t="shared" si="10"/>
        <v>95.301395103974741</v>
      </c>
      <c r="M30" s="69">
        <f t="shared" si="14"/>
        <v>738.5</v>
      </c>
      <c r="N30" s="70">
        <f t="shared" si="15"/>
        <v>3567.1361502347418</v>
      </c>
      <c r="O30" s="70">
        <f t="shared" si="6"/>
        <v>3.5086445860296057E-2</v>
      </c>
      <c r="P30" s="86">
        <f t="shared" si="12"/>
        <v>21.800000000000068</v>
      </c>
      <c r="Q30" s="72">
        <f t="shared" si="13"/>
        <v>103.10408657268974</v>
      </c>
    </row>
    <row r="31" spans="1:17" s="24" customFormat="1" ht="27.75" customHeight="1" x14ac:dyDescent="0.25">
      <c r="A31" s="37" t="s">
        <v>148</v>
      </c>
      <c r="B31" s="23" t="s">
        <v>35</v>
      </c>
      <c r="C31" s="23" t="s">
        <v>43</v>
      </c>
      <c r="D31" s="73">
        <v>0</v>
      </c>
      <c r="E31" s="73">
        <v>702.3</v>
      </c>
      <c r="F31" s="83">
        <v>702.3</v>
      </c>
      <c r="G31" s="74">
        <f t="shared" si="1"/>
        <v>4.6264422882780119E-2</v>
      </c>
      <c r="H31" s="73">
        <v>21.3</v>
      </c>
      <c r="I31" s="73">
        <v>759.8</v>
      </c>
      <c r="J31" s="83">
        <v>724.1</v>
      </c>
      <c r="K31" s="80">
        <f t="shared" si="9"/>
        <v>-35.699999999999932</v>
      </c>
      <c r="L31" s="76">
        <f t="shared" si="10"/>
        <v>95.301395103974741</v>
      </c>
      <c r="M31" s="80">
        <f t="shared" si="14"/>
        <v>738.5</v>
      </c>
      <c r="N31" s="76">
        <f t="shared" si="15"/>
        <v>3567.1361502347418</v>
      </c>
      <c r="O31" s="76">
        <f t="shared" si="6"/>
        <v>3.5086445860296057E-2</v>
      </c>
      <c r="P31" s="81">
        <f t="shared" si="12"/>
        <v>21.800000000000068</v>
      </c>
      <c r="Q31" s="78">
        <f t="shared" si="13"/>
        <v>103.10408657268974</v>
      </c>
    </row>
    <row r="32" spans="1:17" s="24" customFormat="1" ht="27.75" hidden="1" customHeight="1" x14ac:dyDescent="0.25">
      <c r="A32" s="37" t="s">
        <v>72</v>
      </c>
      <c r="B32" s="23" t="s">
        <v>35</v>
      </c>
      <c r="C32" s="23" t="s">
        <v>56</v>
      </c>
      <c r="D32" s="73">
        <v>0</v>
      </c>
      <c r="E32" s="73">
        <v>0</v>
      </c>
      <c r="F32" s="73">
        <v>0</v>
      </c>
      <c r="G32" s="87">
        <f t="shared" si="1"/>
        <v>0</v>
      </c>
      <c r="H32" s="73">
        <v>0</v>
      </c>
      <c r="I32" s="73">
        <v>0</v>
      </c>
      <c r="J32" s="83">
        <v>0</v>
      </c>
      <c r="K32" s="80">
        <f t="shared" si="9"/>
        <v>0</v>
      </c>
      <c r="L32" s="76" t="e">
        <f t="shared" si="10"/>
        <v>#DIV/0!</v>
      </c>
      <c r="M32" s="76">
        <f t="shared" si="14"/>
        <v>0</v>
      </c>
      <c r="N32" s="76" t="e">
        <f t="shared" si="15"/>
        <v>#DIV/0!</v>
      </c>
      <c r="O32" s="76">
        <f t="shared" si="6"/>
        <v>0</v>
      </c>
      <c r="P32" s="77">
        <f t="shared" si="12"/>
        <v>0</v>
      </c>
      <c r="Q32" s="78" t="e">
        <f t="shared" si="13"/>
        <v>#DIV/0!</v>
      </c>
    </row>
    <row r="33" spans="1:17" s="36" customFormat="1" ht="17.25" customHeight="1" x14ac:dyDescent="0.25">
      <c r="A33" s="38" t="s">
        <v>60</v>
      </c>
      <c r="B33" s="39" t="s">
        <v>61</v>
      </c>
      <c r="C33" s="39" t="s">
        <v>32</v>
      </c>
      <c r="D33" s="85">
        <f>D38</f>
        <v>83.9</v>
      </c>
      <c r="E33" s="67">
        <f>SUM(E34:E39)</f>
        <v>683700.40000000014</v>
      </c>
      <c r="F33" s="67">
        <f>SUM(F34:F39)</f>
        <v>654147.20000000007</v>
      </c>
      <c r="G33" s="68">
        <f t="shared" si="1"/>
        <v>43.092329045118255</v>
      </c>
      <c r="H33" s="67">
        <f>SUM(H34:H39)</f>
        <v>772360.1</v>
      </c>
      <c r="I33" s="67">
        <f>SUM(I34:I39)</f>
        <v>833052.20000000007</v>
      </c>
      <c r="J33" s="108">
        <f>SUM(J34:J39)</f>
        <v>811914.99999999988</v>
      </c>
      <c r="K33" s="69">
        <f t="shared" si="9"/>
        <v>-21137.200000000186</v>
      </c>
      <c r="L33" s="70">
        <f t="shared" si="10"/>
        <v>97.462680009728061</v>
      </c>
      <c r="M33" s="70">
        <f t="shared" si="14"/>
        <v>60692.100000000093</v>
      </c>
      <c r="N33" s="70">
        <f t="shared" si="15"/>
        <v>107.85800561163117</v>
      </c>
      <c r="O33" s="70">
        <f t="shared" si="6"/>
        <v>39.341543558434289</v>
      </c>
      <c r="P33" s="86">
        <f t="shared" si="12"/>
        <v>157767.79999999981</v>
      </c>
      <c r="Q33" s="72">
        <f t="shared" si="13"/>
        <v>124.11808840578998</v>
      </c>
    </row>
    <row r="34" spans="1:17" s="36" customFormat="1" ht="17.25" customHeight="1" x14ac:dyDescent="0.25">
      <c r="A34" s="37" t="s">
        <v>139</v>
      </c>
      <c r="B34" s="23" t="s">
        <v>61</v>
      </c>
      <c r="C34" s="23" t="s">
        <v>31</v>
      </c>
      <c r="D34" s="66"/>
      <c r="E34" s="73">
        <v>271843.7</v>
      </c>
      <c r="F34" s="83">
        <v>257027.9</v>
      </c>
      <c r="G34" s="74">
        <f t="shared" si="1"/>
        <v>16.931863104475184</v>
      </c>
      <c r="H34" s="73">
        <v>309655.40000000002</v>
      </c>
      <c r="I34" s="73">
        <v>344278.7</v>
      </c>
      <c r="J34" s="83">
        <v>340240.3</v>
      </c>
      <c r="K34" s="80">
        <f t="shared" si="9"/>
        <v>-4038.4000000000233</v>
      </c>
      <c r="L34" s="76">
        <f t="shared" si="10"/>
        <v>98.826996848773959</v>
      </c>
      <c r="M34" s="76">
        <f t="shared" si="14"/>
        <v>34623.299999999988</v>
      </c>
      <c r="N34" s="76">
        <f t="shared" si="15"/>
        <v>111.18123565744372</v>
      </c>
      <c r="O34" s="76">
        <f t="shared" si="6"/>
        <v>16.486428484243735</v>
      </c>
      <c r="P34" s="81">
        <f t="shared" si="12"/>
        <v>83212.399999999994</v>
      </c>
      <c r="Q34" s="78">
        <f t="shared" si="13"/>
        <v>132.37485113483788</v>
      </c>
    </row>
    <row r="35" spans="1:17" s="36" customFormat="1" ht="15" customHeight="1" x14ac:dyDescent="0.25">
      <c r="A35" s="37" t="s">
        <v>140</v>
      </c>
      <c r="B35" s="23" t="s">
        <v>61</v>
      </c>
      <c r="C35" s="23" t="s">
        <v>41</v>
      </c>
      <c r="D35" s="66"/>
      <c r="E35" s="73">
        <v>333456.90000000002</v>
      </c>
      <c r="F35" s="83">
        <v>323426.5</v>
      </c>
      <c r="G35" s="74">
        <f t="shared" si="1"/>
        <v>21.305909678908566</v>
      </c>
      <c r="H35" s="73">
        <v>378469.8</v>
      </c>
      <c r="I35" s="73">
        <v>404050.6</v>
      </c>
      <c r="J35" s="83">
        <v>389487.4</v>
      </c>
      <c r="K35" s="80">
        <f t="shared" si="9"/>
        <v>-14563.199999999953</v>
      </c>
      <c r="L35" s="76">
        <f t="shared" si="10"/>
        <v>96.395698954536897</v>
      </c>
      <c r="M35" s="76">
        <f t="shared" si="14"/>
        <v>25580.799999999988</v>
      </c>
      <c r="N35" s="76">
        <f t="shared" si="15"/>
        <v>106.7590069273691</v>
      </c>
      <c r="O35" s="76">
        <f t="shared" si="6"/>
        <v>18.872708981311249</v>
      </c>
      <c r="P35" s="81">
        <f t="shared" si="12"/>
        <v>66060.900000000023</v>
      </c>
      <c r="Q35" s="78">
        <f t="shared" si="13"/>
        <v>120.42532074520797</v>
      </c>
    </row>
    <row r="36" spans="1:17" s="36" customFormat="1" ht="17.25" customHeight="1" x14ac:dyDescent="0.25">
      <c r="A36" s="37" t="s">
        <v>138</v>
      </c>
      <c r="B36" s="23" t="s">
        <v>61</v>
      </c>
      <c r="C36" s="23" t="s">
        <v>43</v>
      </c>
      <c r="D36" s="66"/>
      <c r="E36" s="73">
        <v>39586</v>
      </c>
      <c r="F36" s="83">
        <v>36887.300000000003</v>
      </c>
      <c r="G36" s="74">
        <f t="shared" si="1"/>
        <v>2.4299724422668025</v>
      </c>
      <c r="H36" s="73">
        <v>43400</v>
      </c>
      <c r="I36" s="73">
        <v>43551</v>
      </c>
      <c r="J36" s="83">
        <v>42655.6</v>
      </c>
      <c r="K36" s="80">
        <f t="shared" si="9"/>
        <v>-895.40000000000146</v>
      </c>
      <c r="L36" s="76">
        <f t="shared" si="10"/>
        <v>97.944019655116989</v>
      </c>
      <c r="M36" s="76">
        <f t="shared" si="14"/>
        <v>151</v>
      </c>
      <c r="N36" s="76">
        <f t="shared" si="15"/>
        <v>100.34792626728111</v>
      </c>
      <c r="O36" s="76">
        <f t="shared" si="6"/>
        <v>2.0668877227433291</v>
      </c>
      <c r="P36" s="81">
        <f t="shared" si="12"/>
        <v>5768.2999999999956</v>
      </c>
      <c r="Q36" s="78">
        <f t="shared" si="13"/>
        <v>115.6376313799058</v>
      </c>
    </row>
    <row r="37" spans="1:17" s="36" customFormat="1" ht="27" customHeight="1" x14ac:dyDescent="0.25">
      <c r="A37" s="37" t="s">
        <v>276</v>
      </c>
      <c r="B37" s="23" t="s">
        <v>61</v>
      </c>
      <c r="C37" s="23" t="s">
        <v>56</v>
      </c>
      <c r="D37" s="66"/>
      <c r="E37" s="73">
        <v>0</v>
      </c>
      <c r="F37" s="83">
        <v>0</v>
      </c>
      <c r="G37" s="74">
        <f t="shared" si="1"/>
        <v>0</v>
      </c>
      <c r="H37" s="73">
        <v>239</v>
      </c>
      <c r="I37" s="73">
        <v>206.6</v>
      </c>
      <c r="J37" s="83">
        <v>151.69999999999999</v>
      </c>
      <c r="K37" s="80">
        <f t="shared" si="9"/>
        <v>-54.900000000000006</v>
      </c>
      <c r="L37" s="76">
        <f t="shared" si="10"/>
        <v>73.426911907066795</v>
      </c>
      <c r="M37" s="80">
        <f t="shared" si="14"/>
        <v>-32.400000000000006</v>
      </c>
      <c r="N37" s="76">
        <f t="shared" si="15"/>
        <v>86.443514644351453</v>
      </c>
      <c r="O37" s="76">
        <f t="shared" si="6"/>
        <v>7.3506612857435595E-3</v>
      </c>
      <c r="P37" s="81">
        <f t="shared" si="12"/>
        <v>151.69999999999999</v>
      </c>
      <c r="Q37" s="78">
        <v>0</v>
      </c>
    </row>
    <row r="38" spans="1:17" s="24" customFormat="1" ht="15" customHeight="1" x14ac:dyDescent="0.25">
      <c r="A38" s="37" t="s">
        <v>134</v>
      </c>
      <c r="B38" s="23" t="s">
        <v>61</v>
      </c>
      <c r="C38" s="23" t="s">
        <v>61</v>
      </c>
      <c r="D38" s="73">
        <v>83.9</v>
      </c>
      <c r="E38" s="73">
        <v>327.5</v>
      </c>
      <c r="F38" s="83">
        <v>236.6</v>
      </c>
      <c r="G38" s="74">
        <f t="shared" ref="G38:G60" si="19">F38/$F$60%</f>
        <v>1.5586163255112882E-2</v>
      </c>
      <c r="H38" s="73">
        <v>255</v>
      </c>
      <c r="I38" s="73">
        <v>282.8</v>
      </c>
      <c r="J38" s="83">
        <v>280.89999999999998</v>
      </c>
      <c r="K38" s="80">
        <f t="shared" si="9"/>
        <v>-1.9000000000000341</v>
      </c>
      <c r="L38" s="76">
        <f t="shared" si="10"/>
        <v>99.328147100424303</v>
      </c>
      <c r="M38" s="80">
        <f t="shared" si="14"/>
        <v>27.800000000000011</v>
      </c>
      <c r="N38" s="76">
        <f t="shared" si="15"/>
        <v>110.90196078431374</v>
      </c>
      <c r="O38" s="76">
        <f t="shared" si="6"/>
        <v>1.3611079467141502E-2</v>
      </c>
      <c r="P38" s="81">
        <f t="shared" si="12"/>
        <v>44.299999999999983</v>
      </c>
      <c r="Q38" s="78">
        <f t="shared" si="13"/>
        <v>118.72358410819947</v>
      </c>
    </row>
    <row r="39" spans="1:17" s="24" customFormat="1" ht="15" customHeight="1" x14ac:dyDescent="0.25">
      <c r="A39" s="37" t="s">
        <v>151</v>
      </c>
      <c r="B39" s="23" t="s">
        <v>61</v>
      </c>
      <c r="C39" s="23" t="s">
        <v>45</v>
      </c>
      <c r="D39" s="73"/>
      <c r="E39" s="73">
        <v>38486.300000000003</v>
      </c>
      <c r="F39" s="83">
        <v>36568.9</v>
      </c>
      <c r="G39" s="74">
        <f t="shared" si="19"/>
        <v>2.4089976562125845</v>
      </c>
      <c r="H39" s="73">
        <v>40340.9</v>
      </c>
      <c r="I39" s="73">
        <v>40682.5</v>
      </c>
      <c r="J39" s="83">
        <v>39099.1</v>
      </c>
      <c r="K39" s="80">
        <f t="shared" si="9"/>
        <v>-1583.4000000000015</v>
      </c>
      <c r="L39" s="76">
        <f t="shared" si="10"/>
        <v>96.107908805997667</v>
      </c>
      <c r="M39" s="80">
        <f t="shared" si="14"/>
        <v>341.59999999999854</v>
      </c>
      <c r="N39" s="76">
        <f t="shared" si="15"/>
        <v>100.84678328941595</v>
      </c>
      <c r="O39" s="76">
        <f t="shared" si="6"/>
        <v>1.8945566293830984</v>
      </c>
      <c r="P39" s="81">
        <f t="shared" si="12"/>
        <v>2530.1999999999971</v>
      </c>
      <c r="Q39" s="78">
        <f t="shared" si="13"/>
        <v>106.91899400857011</v>
      </c>
    </row>
    <row r="40" spans="1:17" s="36" customFormat="1" ht="16.5" customHeight="1" x14ac:dyDescent="0.25">
      <c r="A40" s="38" t="s">
        <v>141</v>
      </c>
      <c r="B40" s="39" t="s">
        <v>51</v>
      </c>
      <c r="C40" s="39" t="s">
        <v>32</v>
      </c>
      <c r="D40" s="85">
        <f>D41</f>
        <v>7873.2</v>
      </c>
      <c r="E40" s="67">
        <f>E41</f>
        <v>147947.9</v>
      </c>
      <c r="F40" s="67">
        <f>F41</f>
        <v>126934.7</v>
      </c>
      <c r="G40" s="68">
        <f t="shared" si="19"/>
        <v>8.3618975356668521</v>
      </c>
      <c r="H40" s="67">
        <f>H41</f>
        <v>92378.8</v>
      </c>
      <c r="I40" s="67">
        <f>I41</f>
        <v>109568.9</v>
      </c>
      <c r="J40" s="108">
        <f>J41</f>
        <v>98143.9</v>
      </c>
      <c r="K40" s="69">
        <f t="shared" si="9"/>
        <v>-11425</v>
      </c>
      <c r="L40" s="70">
        <f t="shared" si="10"/>
        <v>89.572771105669588</v>
      </c>
      <c r="M40" s="69">
        <f t="shared" si="14"/>
        <v>17190.099999999991</v>
      </c>
      <c r="N40" s="70">
        <f t="shared" si="15"/>
        <v>118.60827375978037</v>
      </c>
      <c r="O40" s="70">
        <f t="shared" si="6"/>
        <v>4.7555871203815911</v>
      </c>
      <c r="P40" s="86">
        <f t="shared" si="12"/>
        <v>-28790.800000000003</v>
      </c>
      <c r="Q40" s="72">
        <f t="shared" si="13"/>
        <v>77.318416477133511</v>
      </c>
    </row>
    <row r="41" spans="1:17" s="24" customFormat="1" ht="17.25" customHeight="1" x14ac:dyDescent="0.25">
      <c r="A41" s="22" t="s">
        <v>62</v>
      </c>
      <c r="B41" s="23" t="s">
        <v>51</v>
      </c>
      <c r="C41" s="23" t="s">
        <v>31</v>
      </c>
      <c r="D41" s="73">
        <v>7873.2</v>
      </c>
      <c r="E41" s="73">
        <v>147947.9</v>
      </c>
      <c r="F41" s="83">
        <v>126934.7</v>
      </c>
      <c r="G41" s="74">
        <f t="shared" si="19"/>
        <v>8.3618975356668521</v>
      </c>
      <c r="H41" s="73">
        <v>92378.8</v>
      </c>
      <c r="I41" s="73">
        <v>109568.9</v>
      </c>
      <c r="J41" s="83">
        <v>98143.9</v>
      </c>
      <c r="K41" s="80">
        <f t="shared" si="9"/>
        <v>-11425</v>
      </c>
      <c r="L41" s="76">
        <f t="shared" si="10"/>
        <v>89.572771105669588</v>
      </c>
      <c r="M41" s="80">
        <f t="shared" si="14"/>
        <v>17190.099999999991</v>
      </c>
      <c r="N41" s="76">
        <f t="shared" si="15"/>
        <v>118.60827375978037</v>
      </c>
      <c r="O41" s="76">
        <f t="shared" si="6"/>
        <v>4.7555871203815911</v>
      </c>
      <c r="P41" s="81">
        <f t="shared" si="12"/>
        <v>-28790.800000000003</v>
      </c>
      <c r="Q41" s="78">
        <f t="shared" si="13"/>
        <v>77.318416477133511</v>
      </c>
    </row>
    <row r="42" spans="1:17" s="24" customFormat="1" ht="17.25" customHeight="1" x14ac:dyDescent="0.25">
      <c r="A42" s="38" t="s">
        <v>142</v>
      </c>
      <c r="B42" s="39" t="s">
        <v>45</v>
      </c>
      <c r="C42" s="39" t="s">
        <v>32</v>
      </c>
      <c r="D42" s="67"/>
      <c r="E42" s="67">
        <f t="shared" ref="E42:F42" si="20">E43</f>
        <v>546</v>
      </c>
      <c r="F42" s="67">
        <f t="shared" si="20"/>
        <v>546</v>
      </c>
      <c r="G42" s="68">
        <f t="shared" si="19"/>
        <v>3.5968069050260496E-2</v>
      </c>
      <c r="H42" s="67">
        <f t="shared" ref="H42" si="21">H43</f>
        <v>837</v>
      </c>
      <c r="I42" s="67">
        <f t="shared" ref="I42" si="22">I43</f>
        <v>833.6</v>
      </c>
      <c r="J42" s="108">
        <f t="shared" ref="J42" si="23">J43</f>
        <v>833.6</v>
      </c>
      <c r="K42" s="69">
        <f t="shared" si="9"/>
        <v>0</v>
      </c>
      <c r="L42" s="70">
        <f t="shared" si="10"/>
        <v>100</v>
      </c>
      <c r="M42" s="69">
        <f t="shared" si="14"/>
        <v>-3.3999999999999773</v>
      </c>
      <c r="N42" s="70">
        <f t="shared" si="15"/>
        <v>99.593787335722837</v>
      </c>
      <c r="O42" s="70">
        <v>0</v>
      </c>
      <c r="P42" s="86">
        <f t="shared" si="12"/>
        <v>287.60000000000002</v>
      </c>
      <c r="Q42" s="72">
        <f t="shared" si="13"/>
        <v>152.67399267399267</v>
      </c>
    </row>
    <row r="43" spans="1:17" s="24" customFormat="1" ht="19.5" customHeight="1" x14ac:dyDescent="0.25">
      <c r="A43" s="37" t="s">
        <v>143</v>
      </c>
      <c r="B43" s="23" t="s">
        <v>45</v>
      </c>
      <c r="C43" s="23" t="s">
        <v>61</v>
      </c>
      <c r="D43" s="73"/>
      <c r="E43" s="73">
        <v>546</v>
      </c>
      <c r="F43" s="83">
        <v>546</v>
      </c>
      <c r="G43" s="74">
        <f t="shared" si="19"/>
        <v>3.5968069050260496E-2</v>
      </c>
      <c r="H43" s="73">
        <v>837</v>
      </c>
      <c r="I43" s="73">
        <v>833.6</v>
      </c>
      <c r="J43" s="83">
        <v>833.6</v>
      </c>
      <c r="K43" s="80">
        <f t="shared" si="9"/>
        <v>0</v>
      </c>
      <c r="L43" s="76">
        <f t="shared" si="10"/>
        <v>100</v>
      </c>
      <c r="M43" s="80">
        <f t="shared" si="14"/>
        <v>-3.3999999999999773</v>
      </c>
      <c r="N43" s="76">
        <f t="shared" si="15"/>
        <v>99.593787335722837</v>
      </c>
      <c r="O43" s="76">
        <v>0</v>
      </c>
      <c r="P43" s="81">
        <f t="shared" si="12"/>
        <v>287.60000000000002</v>
      </c>
      <c r="Q43" s="78">
        <f t="shared" si="13"/>
        <v>152.67399267399267</v>
      </c>
    </row>
    <row r="44" spans="1:17" s="36" customFormat="1" ht="15" customHeight="1" x14ac:dyDescent="0.25">
      <c r="A44" s="38" t="s">
        <v>63</v>
      </c>
      <c r="B44" s="39">
        <v>10</v>
      </c>
      <c r="C44" s="39" t="s">
        <v>32</v>
      </c>
      <c r="D44" s="85">
        <f>D45+D46+D48</f>
        <v>2224.4</v>
      </c>
      <c r="E44" s="67">
        <f>E45+E46+E48+E47</f>
        <v>54741.3</v>
      </c>
      <c r="F44" s="67">
        <f>F45+F46+F48+F47</f>
        <v>51626.499999999993</v>
      </c>
      <c r="G44" s="68">
        <f t="shared" si="19"/>
        <v>3.4009258549876802</v>
      </c>
      <c r="H44" s="67">
        <f>H45+H46+H48+H47</f>
        <v>39396.300000000003</v>
      </c>
      <c r="I44" s="67">
        <f>I45+I46+I48+I47</f>
        <v>116625</v>
      </c>
      <c r="J44" s="108">
        <f>J45+J46+J48+J47</f>
        <v>101539.5</v>
      </c>
      <c r="K44" s="69">
        <f t="shared" si="9"/>
        <v>-15085.5</v>
      </c>
      <c r="L44" s="70">
        <f t="shared" si="10"/>
        <v>87.06495176848874</v>
      </c>
      <c r="M44" s="69">
        <f t="shared" si="14"/>
        <v>77228.7</v>
      </c>
      <c r="N44" s="70">
        <f t="shared" si="15"/>
        <v>296.03033787436891</v>
      </c>
      <c r="O44" s="70">
        <f t="shared" ref="O44:O55" si="24">J44/$J$60%</f>
        <v>4.9201217641645236</v>
      </c>
      <c r="P44" s="86">
        <f t="shared" si="12"/>
        <v>49913.000000000007</v>
      </c>
      <c r="Q44" s="72">
        <f t="shared" si="13"/>
        <v>196.68096810746425</v>
      </c>
    </row>
    <row r="45" spans="1:17" s="24" customFormat="1" ht="16.5" customHeight="1" x14ac:dyDescent="0.25">
      <c r="A45" s="37" t="s">
        <v>144</v>
      </c>
      <c r="B45" s="23" t="s">
        <v>46</v>
      </c>
      <c r="C45" s="23" t="s">
        <v>31</v>
      </c>
      <c r="D45" s="73">
        <v>618</v>
      </c>
      <c r="E45" s="82">
        <v>3789.2</v>
      </c>
      <c r="F45" s="83">
        <v>3685.2</v>
      </c>
      <c r="G45" s="74">
        <f t="shared" si="19"/>
        <v>0.24276470341395601</v>
      </c>
      <c r="H45" s="73">
        <v>3789.2</v>
      </c>
      <c r="I45" s="82">
        <v>3789.2</v>
      </c>
      <c r="J45" s="83">
        <v>3697.5</v>
      </c>
      <c r="K45" s="80">
        <f t="shared" si="9"/>
        <v>-91.699999999999818</v>
      </c>
      <c r="L45" s="76">
        <f t="shared" si="10"/>
        <v>97.579964108518965</v>
      </c>
      <c r="M45" s="80">
        <f t="shared" si="14"/>
        <v>0</v>
      </c>
      <c r="N45" s="76">
        <f t="shared" si="15"/>
        <v>100</v>
      </c>
      <c r="O45" s="76">
        <f t="shared" si="24"/>
        <v>0.17916328348079641</v>
      </c>
      <c r="P45" s="81">
        <f t="shared" si="12"/>
        <v>12.300000000000182</v>
      </c>
      <c r="Q45" s="78">
        <f t="shared" si="13"/>
        <v>100.33376750244221</v>
      </c>
    </row>
    <row r="46" spans="1:17" s="24" customFormat="1" ht="15.75" customHeight="1" x14ac:dyDescent="0.25">
      <c r="A46" s="37" t="s">
        <v>64</v>
      </c>
      <c r="B46" s="23" t="s">
        <v>46</v>
      </c>
      <c r="C46" s="23" t="s">
        <v>43</v>
      </c>
      <c r="D46" s="73">
        <v>1206.4000000000001</v>
      </c>
      <c r="E46" s="82">
        <v>47892.3</v>
      </c>
      <c r="F46" s="83">
        <v>45001.1</v>
      </c>
      <c r="G46" s="74">
        <f t="shared" si="19"/>
        <v>2.9644737584939151</v>
      </c>
      <c r="H46" s="73">
        <v>32547.3</v>
      </c>
      <c r="I46" s="82">
        <v>109732.2</v>
      </c>
      <c r="J46" s="83">
        <v>94806.7</v>
      </c>
      <c r="K46" s="80">
        <f t="shared" si="9"/>
        <v>-14925.5</v>
      </c>
      <c r="L46" s="76">
        <f t="shared" si="10"/>
        <v>86.398249556647912</v>
      </c>
      <c r="M46" s="80">
        <f t="shared" si="14"/>
        <v>77184.899999999994</v>
      </c>
      <c r="N46" s="76">
        <f t="shared" si="15"/>
        <v>337.14686010821174</v>
      </c>
      <c r="O46" s="76">
        <f t="shared" si="24"/>
        <v>4.5938822631450495</v>
      </c>
      <c r="P46" s="81">
        <f t="shared" si="12"/>
        <v>49805.599999999999</v>
      </c>
      <c r="Q46" s="78">
        <f t="shared" si="13"/>
        <v>210.67640568786098</v>
      </c>
    </row>
    <row r="47" spans="1:17" s="24" customFormat="1" ht="0.75" hidden="1" customHeight="1" x14ac:dyDescent="0.25">
      <c r="A47" s="37" t="s">
        <v>152</v>
      </c>
      <c r="B47" s="23" t="s">
        <v>46</v>
      </c>
      <c r="C47" s="23" t="s">
        <v>33</v>
      </c>
      <c r="D47" s="73"/>
      <c r="E47" s="82">
        <v>0</v>
      </c>
      <c r="F47" s="83">
        <v>0</v>
      </c>
      <c r="G47" s="74">
        <f t="shared" si="19"/>
        <v>0</v>
      </c>
      <c r="H47" s="73">
        <v>0</v>
      </c>
      <c r="I47" s="82">
        <v>0</v>
      </c>
      <c r="J47" s="83">
        <v>0</v>
      </c>
      <c r="K47" s="80">
        <f t="shared" si="9"/>
        <v>0</v>
      </c>
      <c r="L47" s="76" t="e">
        <f t="shared" si="10"/>
        <v>#DIV/0!</v>
      </c>
      <c r="M47" s="80">
        <f>I47-H47</f>
        <v>0</v>
      </c>
      <c r="N47" s="76" t="e">
        <f>I47/H47%</f>
        <v>#DIV/0!</v>
      </c>
      <c r="O47" s="76">
        <f t="shared" si="24"/>
        <v>0</v>
      </c>
      <c r="P47" s="81">
        <f t="shared" si="12"/>
        <v>0</v>
      </c>
      <c r="Q47" s="78" t="e">
        <f t="shared" si="13"/>
        <v>#DIV/0!</v>
      </c>
    </row>
    <row r="48" spans="1:17" s="24" customFormat="1" ht="14.25" customHeight="1" x14ac:dyDescent="0.25">
      <c r="A48" s="37" t="s">
        <v>65</v>
      </c>
      <c r="B48" s="23" t="s">
        <v>46</v>
      </c>
      <c r="C48" s="23" t="s">
        <v>35</v>
      </c>
      <c r="D48" s="73">
        <v>400</v>
      </c>
      <c r="E48" s="73">
        <v>3059.8</v>
      </c>
      <c r="F48" s="83">
        <v>2940.2</v>
      </c>
      <c r="G48" s="74">
        <f t="shared" si="19"/>
        <v>0.19368739307980937</v>
      </c>
      <c r="H48" s="73">
        <v>3059.8</v>
      </c>
      <c r="I48" s="73">
        <v>3103.6</v>
      </c>
      <c r="J48" s="83">
        <v>3035.3</v>
      </c>
      <c r="K48" s="80">
        <f t="shared" si="9"/>
        <v>-68.299999999999727</v>
      </c>
      <c r="L48" s="76">
        <f t="shared" si="10"/>
        <v>97.799329810542602</v>
      </c>
      <c r="M48" s="76">
        <f>I48-H48</f>
        <v>43.799999999999727</v>
      </c>
      <c r="N48" s="76">
        <f>I48/H48%</f>
        <v>101.43146610889599</v>
      </c>
      <c r="O48" s="76">
        <f t="shared" si="24"/>
        <v>0.14707621753867786</v>
      </c>
      <c r="P48" s="81">
        <f t="shared" si="12"/>
        <v>95.100000000000364</v>
      </c>
      <c r="Q48" s="78">
        <f t="shared" si="13"/>
        <v>103.23447384531666</v>
      </c>
    </row>
    <row r="49" spans="1:17" s="36" customFormat="1" ht="14.25" customHeight="1" x14ac:dyDescent="0.25">
      <c r="A49" s="38" t="s">
        <v>66</v>
      </c>
      <c r="B49" s="39" t="s">
        <v>37</v>
      </c>
      <c r="C49" s="39" t="s">
        <v>32</v>
      </c>
      <c r="D49" s="85">
        <f>D50</f>
        <v>2291</v>
      </c>
      <c r="E49" s="67">
        <f>E50+E51</f>
        <v>88546.700000000012</v>
      </c>
      <c r="F49" s="67">
        <f>F50+F51</f>
        <v>83338.100000000006</v>
      </c>
      <c r="G49" s="90">
        <f t="shared" si="19"/>
        <v>5.4899460353800631</v>
      </c>
      <c r="H49" s="67">
        <f>H50+H51</f>
        <v>77405.200000000012</v>
      </c>
      <c r="I49" s="67">
        <f>I50+I51</f>
        <v>98748.700000000012</v>
      </c>
      <c r="J49" s="108">
        <f>J50+J51</f>
        <v>87076.9</v>
      </c>
      <c r="K49" s="69">
        <f t="shared" si="9"/>
        <v>-11671.800000000017</v>
      </c>
      <c r="L49" s="70">
        <f t="shared" si="10"/>
        <v>88.180300095089848</v>
      </c>
      <c r="M49" s="70">
        <f t="shared" si="14"/>
        <v>21343.5</v>
      </c>
      <c r="N49" s="70">
        <f t="shared" si="15"/>
        <v>127.57372889676662</v>
      </c>
      <c r="O49" s="70">
        <f t="shared" si="24"/>
        <v>4.2193328787907936</v>
      </c>
      <c r="P49" s="86">
        <f t="shared" si="12"/>
        <v>3738.7999999999884</v>
      </c>
      <c r="Q49" s="72">
        <f t="shared" si="13"/>
        <v>104.48630338344645</v>
      </c>
    </row>
    <row r="50" spans="1:17" s="24" customFormat="1" ht="16.5" customHeight="1" x14ac:dyDescent="0.25">
      <c r="A50" s="37" t="s">
        <v>145</v>
      </c>
      <c r="B50" s="23" t="s">
        <v>37</v>
      </c>
      <c r="C50" s="23" t="s">
        <v>41</v>
      </c>
      <c r="D50" s="73">
        <v>2291</v>
      </c>
      <c r="E50" s="73">
        <v>50466.8</v>
      </c>
      <c r="F50" s="83">
        <v>46861.5</v>
      </c>
      <c r="G50" s="87">
        <f t="shared" si="19"/>
        <v>3.0870286956021653</v>
      </c>
      <c r="H50" s="73">
        <v>35982.9</v>
      </c>
      <c r="I50" s="73">
        <v>49797.8</v>
      </c>
      <c r="J50" s="83">
        <v>41732.699999999997</v>
      </c>
      <c r="K50" s="80">
        <f t="shared" si="9"/>
        <v>-8065.1000000000058</v>
      </c>
      <c r="L50" s="76">
        <f t="shared" si="10"/>
        <v>83.804304607834069</v>
      </c>
      <c r="M50" s="76">
        <f t="shared" si="14"/>
        <v>13814.900000000001</v>
      </c>
      <c r="N50" s="76">
        <f t="shared" si="15"/>
        <v>138.39295887768913</v>
      </c>
      <c r="O50" s="76">
        <f t="shared" si="24"/>
        <v>2.0221683733655258</v>
      </c>
      <c r="P50" s="81">
        <f t="shared" si="12"/>
        <v>-5128.8000000000029</v>
      </c>
      <c r="Q50" s="78">
        <f t="shared" si="13"/>
        <v>89.055407957491752</v>
      </c>
    </row>
    <row r="51" spans="1:17" s="24" customFormat="1" ht="16.5" customHeight="1" x14ac:dyDescent="0.25">
      <c r="A51" s="37" t="s">
        <v>259</v>
      </c>
      <c r="B51" s="23" t="s">
        <v>37</v>
      </c>
      <c r="C51" s="23" t="s">
        <v>43</v>
      </c>
      <c r="D51" s="73"/>
      <c r="E51" s="73">
        <v>38079.9</v>
      </c>
      <c r="F51" s="83">
        <v>36476.6</v>
      </c>
      <c r="G51" s="87">
        <f t="shared" si="19"/>
        <v>2.4029173397778973</v>
      </c>
      <c r="H51" s="73">
        <v>41422.300000000003</v>
      </c>
      <c r="I51" s="73">
        <v>48950.9</v>
      </c>
      <c r="J51" s="83">
        <v>45344.2</v>
      </c>
      <c r="K51" s="80">
        <f t="shared" si="9"/>
        <v>-3606.7000000000044</v>
      </c>
      <c r="L51" s="76">
        <f t="shared" si="10"/>
        <v>92.632004723100081</v>
      </c>
      <c r="M51" s="76">
        <f t="shared" si="14"/>
        <v>7528.5999999999985</v>
      </c>
      <c r="N51" s="76">
        <f t="shared" si="15"/>
        <v>118.17523411302608</v>
      </c>
      <c r="O51" s="76">
        <f t="shared" si="24"/>
        <v>2.1971645054252678</v>
      </c>
      <c r="P51" s="81">
        <f t="shared" si="12"/>
        <v>8867.5999999999985</v>
      </c>
      <c r="Q51" s="78">
        <f t="shared" si="13"/>
        <v>124.31037980513536</v>
      </c>
    </row>
    <row r="52" spans="1:17" s="24" customFormat="1" ht="19.5" customHeight="1" x14ac:dyDescent="0.25">
      <c r="A52" s="38" t="s">
        <v>67</v>
      </c>
      <c r="B52" s="39" t="s">
        <v>54</v>
      </c>
      <c r="C52" s="39" t="s">
        <v>32</v>
      </c>
      <c r="D52" s="67">
        <f>D53</f>
        <v>0</v>
      </c>
      <c r="E52" s="67">
        <f>E53</f>
        <v>3700</v>
      </c>
      <c r="F52" s="67">
        <f>F53</f>
        <v>3700</v>
      </c>
      <c r="G52" s="90">
        <f t="shared" si="19"/>
        <v>0.24373966206220485</v>
      </c>
      <c r="H52" s="67">
        <f>H53</f>
        <v>3100</v>
      </c>
      <c r="I52" s="67">
        <f>I53</f>
        <v>3400</v>
      </c>
      <c r="J52" s="108">
        <f>J53</f>
        <v>3400</v>
      </c>
      <c r="K52" s="69">
        <f t="shared" si="9"/>
        <v>0</v>
      </c>
      <c r="L52" s="70">
        <f t="shared" si="10"/>
        <v>100</v>
      </c>
      <c r="M52" s="70">
        <f t="shared" si="14"/>
        <v>300</v>
      </c>
      <c r="N52" s="70">
        <f t="shared" si="15"/>
        <v>109.6774193548387</v>
      </c>
      <c r="O52" s="70">
        <f t="shared" si="24"/>
        <v>0.16474784687889324</v>
      </c>
      <c r="P52" s="86">
        <f t="shared" si="12"/>
        <v>-300</v>
      </c>
      <c r="Q52" s="72">
        <f t="shared" si="13"/>
        <v>91.891891891891888</v>
      </c>
    </row>
    <row r="53" spans="1:17" s="24" customFormat="1" ht="18" customHeight="1" x14ac:dyDescent="0.25">
      <c r="A53" s="37" t="s">
        <v>146</v>
      </c>
      <c r="B53" s="23" t="s">
        <v>54</v>
      </c>
      <c r="C53" s="23" t="s">
        <v>41</v>
      </c>
      <c r="D53" s="73">
        <v>0</v>
      </c>
      <c r="E53" s="73">
        <v>3700</v>
      </c>
      <c r="F53" s="83">
        <v>3700</v>
      </c>
      <c r="G53" s="87">
        <f t="shared" si="19"/>
        <v>0.24373966206220485</v>
      </c>
      <c r="H53" s="73">
        <v>3100</v>
      </c>
      <c r="I53" s="73">
        <v>3400</v>
      </c>
      <c r="J53" s="83">
        <v>3400</v>
      </c>
      <c r="K53" s="80">
        <f t="shared" si="9"/>
        <v>0</v>
      </c>
      <c r="L53" s="76">
        <f t="shared" si="10"/>
        <v>100</v>
      </c>
      <c r="M53" s="76">
        <f t="shared" si="14"/>
        <v>300</v>
      </c>
      <c r="N53" s="76">
        <f t="shared" si="15"/>
        <v>109.6774193548387</v>
      </c>
      <c r="O53" s="76">
        <f t="shared" si="24"/>
        <v>0.16474784687889324</v>
      </c>
      <c r="P53" s="81">
        <f t="shared" si="12"/>
        <v>-300</v>
      </c>
      <c r="Q53" s="78">
        <f t="shared" si="13"/>
        <v>91.891891891891888</v>
      </c>
    </row>
    <row r="54" spans="1:17" s="24" customFormat="1" ht="27" hidden="1" customHeight="1" x14ac:dyDescent="0.25">
      <c r="A54" s="38" t="s">
        <v>229</v>
      </c>
      <c r="B54" s="39" t="s">
        <v>39</v>
      </c>
      <c r="C54" s="39" t="s">
        <v>32</v>
      </c>
      <c r="D54" s="67">
        <f t="shared" ref="D54:E54" si="25">D55</f>
        <v>0</v>
      </c>
      <c r="E54" s="67">
        <f t="shared" si="25"/>
        <v>0</v>
      </c>
      <c r="F54" s="67">
        <f>F55</f>
        <v>0</v>
      </c>
      <c r="G54" s="90">
        <f t="shared" si="19"/>
        <v>0</v>
      </c>
      <c r="H54" s="67">
        <f t="shared" ref="H54" si="26">H55</f>
        <v>0</v>
      </c>
      <c r="I54" s="67">
        <f t="shared" ref="I54" si="27">I55</f>
        <v>0</v>
      </c>
      <c r="J54" s="108">
        <f>J55</f>
        <v>0</v>
      </c>
      <c r="K54" s="69">
        <f t="shared" si="9"/>
        <v>0</v>
      </c>
      <c r="L54" s="70" t="e">
        <f t="shared" si="10"/>
        <v>#DIV/0!</v>
      </c>
      <c r="M54" s="69">
        <f t="shared" si="14"/>
        <v>0</v>
      </c>
      <c r="N54" s="70" t="e">
        <f t="shared" si="15"/>
        <v>#DIV/0!</v>
      </c>
      <c r="O54" s="70">
        <f t="shared" si="24"/>
        <v>0</v>
      </c>
      <c r="P54" s="86">
        <f t="shared" si="12"/>
        <v>0</v>
      </c>
      <c r="Q54" s="72" t="e">
        <f t="shared" si="13"/>
        <v>#DIV/0!</v>
      </c>
    </row>
    <row r="55" spans="1:17" s="24" customFormat="1" ht="24.75" hidden="1" customHeight="1" x14ac:dyDescent="0.25">
      <c r="A55" s="37" t="s">
        <v>230</v>
      </c>
      <c r="B55" s="23" t="s">
        <v>39</v>
      </c>
      <c r="C55" s="23" t="s">
        <v>31</v>
      </c>
      <c r="D55" s="73">
        <v>0</v>
      </c>
      <c r="E55" s="73">
        <v>0</v>
      </c>
      <c r="F55" s="73">
        <v>0</v>
      </c>
      <c r="G55" s="87">
        <f t="shared" si="19"/>
        <v>0</v>
      </c>
      <c r="H55" s="73">
        <v>0</v>
      </c>
      <c r="I55" s="73">
        <v>0</v>
      </c>
      <c r="J55" s="83">
        <v>0</v>
      </c>
      <c r="K55" s="80">
        <f t="shared" si="9"/>
        <v>0</v>
      </c>
      <c r="L55" s="76" t="e">
        <f t="shared" si="10"/>
        <v>#DIV/0!</v>
      </c>
      <c r="M55" s="80">
        <f t="shared" si="14"/>
        <v>0</v>
      </c>
      <c r="N55" s="76" t="e">
        <f t="shared" si="15"/>
        <v>#DIV/0!</v>
      </c>
      <c r="O55" s="76">
        <f t="shared" si="24"/>
        <v>0</v>
      </c>
      <c r="P55" s="81">
        <f t="shared" si="12"/>
        <v>0</v>
      </c>
      <c r="Q55" s="78" t="e">
        <f t="shared" si="13"/>
        <v>#DIV/0!</v>
      </c>
    </row>
    <row r="56" spans="1:17" s="24" customFormat="1" ht="42.75" customHeight="1" x14ac:dyDescent="0.25">
      <c r="A56" s="38" t="s">
        <v>147</v>
      </c>
      <c r="B56" s="23" t="s">
        <v>48</v>
      </c>
      <c r="C56" s="39" t="s">
        <v>32</v>
      </c>
      <c r="D56" s="67"/>
      <c r="E56" s="67">
        <f>E57+E58+E59</f>
        <v>52898.2</v>
      </c>
      <c r="F56" s="67">
        <f>F57+F58+F59</f>
        <v>52898.2</v>
      </c>
      <c r="G56" s="90">
        <f t="shared" si="19"/>
        <v>3.4846998355943035</v>
      </c>
      <c r="H56" s="67">
        <f>H57+H58+H59</f>
        <v>49404.4</v>
      </c>
      <c r="I56" s="67">
        <f>I57+I58+I59</f>
        <v>64508.9</v>
      </c>
      <c r="J56" s="108">
        <f>J57+J58+J59</f>
        <v>64508.9</v>
      </c>
      <c r="K56" s="69">
        <f t="shared" si="9"/>
        <v>0</v>
      </c>
      <c r="L56" s="70">
        <f t="shared" si="10"/>
        <v>100</v>
      </c>
      <c r="M56" s="70">
        <f t="shared" si="14"/>
        <v>15104.5</v>
      </c>
      <c r="N56" s="70">
        <f t="shared" si="15"/>
        <v>130.57318781323121</v>
      </c>
      <c r="O56" s="70">
        <f t="shared" ref="O56:O59" si="28">J56/$J$60%</f>
        <v>3.1257948175075989</v>
      </c>
      <c r="P56" s="86">
        <f t="shared" si="12"/>
        <v>11610.700000000004</v>
      </c>
      <c r="Q56" s="72">
        <f t="shared" si="13"/>
        <v>121.94914004635319</v>
      </c>
    </row>
    <row r="57" spans="1:17" s="24" customFormat="1" ht="38.25" customHeight="1" x14ac:dyDescent="0.25">
      <c r="A57" s="37" t="s">
        <v>149</v>
      </c>
      <c r="B57" s="23" t="s">
        <v>48</v>
      </c>
      <c r="C57" s="23" t="s">
        <v>31</v>
      </c>
      <c r="D57" s="73"/>
      <c r="E57" s="73">
        <v>3003.2</v>
      </c>
      <c r="F57" s="83">
        <v>3003.2</v>
      </c>
      <c r="G57" s="87">
        <f t="shared" si="19"/>
        <v>0.19783755489330096</v>
      </c>
      <c r="H57" s="73">
        <v>3974.5</v>
      </c>
      <c r="I57" s="73">
        <v>3974.5</v>
      </c>
      <c r="J57" s="83">
        <v>3974.5</v>
      </c>
      <c r="K57" s="80">
        <f t="shared" si="9"/>
        <v>0</v>
      </c>
      <c r="L57" s="76">
        <f t="shared" si="10"/>
        <v>100</v>
      </c>
      <c r="M57" s="76">
        <f t="shared" si="14"/>
        <v>0</v>
      </c>
      <c r="N57" s="76">
        <f t="shared" si="15"/>
        <v>100</v>
      </c>
      <c r="O57" s="76">
        <f t="shared" si="28"/>
        <v>0.19258538747651799</v>
      </c>
      <c r="P57" s="81">
        <f t="shared" si="12"/>
        <v>971.30000000000018</v>
      </c>
      <c r="Q57" s="78">
        <f t="shared" si="13"/>
        <v>132.34216835375602</v>
      </c>
    </row>
    <row r="58" spans="1:17" s="24" customFormat="1" ht="17.25" customHeight="1" x14ac:dyDescent="0.25">
      <c r="A58" s="22" t="s">
        <v>150</v>
      </c>
      <c r="B58" s="23" t="s">
        <v>48</v>
      </c>
      <c r="C58" s="23" t="s">
        <v>41</v>
      </c>
      <c r="D58" s="73"/>
      <c r="E58" s="73">
        <v>49895</v>
      </c>
      <c r="F58" s="83">
        <v>49895</v>
      </c>
      <c r="G58" s="87">
        <f t="shared" si="19"/>
        <v>3.2868622807010031</v>
      </c>
      <c r="H58" s="73">
        <v>45209.9</v>
      </c>
      <c r="I58" s="73">
        <v>60534.400000000001</v>
      </c>
      <c r="J58" s="83">
        <v>60534.400000000001</v>
      </c>
      <c r="K58" s="80">
        <f t="shared" si="9"/>
        <v>0</v>
      </c>
      <c r="L58" s="76">
        <f t="shared" si="10"/>
        <v>100</v>
      </c>
      <c r="M58" s="76">
        <f t="shared" si="14"/>
        <v>15324.5</v>
      </c>
      <c r="N58" s="76">
        <f t="shared" si="15"/>
        <v>133.89633686427089</v>
      </c>
      <c r="O58" s="76">
        <f t="shared" si="28"/>
        <v>2.9332094300310811</v>
      </c>
      <c r="P58" s="81">
        <f t="shared" si="12"/>
        <v>10639.400000000001</v>
      </c>
      <c r="Q58" s="78">
        <f t="shared" si="13"/>
        <v>121.32357951698567</v>
      </c>
    </row>
    <row r="59" spans="1:17" s="24" customFormat="1" ht="24.75" customHeight="1" x14ac:dyDescent="0.25">
      <c r="A59" s="37" t="s">
        <v>178</v>
      </c>
      <c r="B59" s="23" t="s">
        <v>48</v>
      </c>
      <c r="C59" s="23" t="s">
        <v>43</v>
      </c>
      <c r="D59" s="73"/>
      <c r="E59" s="73">
        <v>0</v>
      </c>
      <c r="F59" s="83">
        <v>0</v>
      </c>
      <c r="G59" s="87">
        <f t="shared" si="19"/>
        <v>0</v>
      </c>
      <c r="H59" s="73">
        <v>220</v>
      </c>
      <c r="I59" s="73">
        <v>0</v>
      </c>
      <c r="J59" s="83">
        <v>0</v>
      </c>
      <c r="K59" s="80">
        <f t="shared" si="9"/>
        <v>0</v>
      </c>
      <c r="L59" s="76">
        <v>0</v>
      </c>
      <c r="M59" s="80">
        <f t="shared" si="14"/>
        <v>-220</v>
      </c>
      <c r="N59" s="76">
        <f t="shared" si="15"/>
        <v>0</v>
      </c>
      <c r="O59" s="76">
        <f t="shared" si="28"/>
        <v>0</v>
      </c>
      <c r="P59" s="77">
        <f t="shared" si="12"/>
        <v>0</v>
      </c>
      <c r="Q59" s="78">
        <v>0</v>
      </c>
    </row>
    <row r="60" spans="1:17" s="28" customFormat="1" ht="14.25" x14ac:dyDescent="0.2">
      <c r="A60" s="27" t="s">
        <v>68</v>
      </c>
      <c r="B60" s="27"/>
      <c r="C60" s="27"/>
      <c r="D60" s="67">
        <f>D5+D14+D20+D16+D26+D44+D49+D52+D54+D33+D40+D30</f>
        <v>46450.5</v>
      </c>
      <c r="E60" s="67">
        <f>E5+E14+E20+E16+E26+E44+E49+E52+E54+E33+E40+E30+E56+E42</f>
        <v>1626061</v>
      </c>
      <c r="F60" s="67">
        <f>F5+F14+F20+F16+F26+F44+F49+F52+F54+F33+F40+F30+F56+F42</f>
        <v>1518013.1</v>
      </c>
      <c r="G60" s="90">
        <f t="shared" si="19"/>
        <v>100</v>
      </c>
      <c r="H60" s="67">
        <f>H5+H14+H20+H16+H26+H44+H49+H52+H54+H33+H40+H30+H56+H42</f>
        <v>2085498.7000000002</v>
      </c>
      <c r="I60" s="67">
        <f>I5+I14+I20+I16+I26+I44+I49+I52+I54+I33+I40+I30+I56+I42</f>
        <v>2162518.9999999995</v>
      </c>
      <c r="J60" s="108">
        <f>J5+J14+J20+J16+J26+J44+J49+J52+J54+J33+J40+J30+J56+J42</f>
        <v>2063759.9</v>
      </c>
      <c r="K60" s="69">
        <f t="shared" si="9"/>
        <v>-98759.099999999627</v>
      </c>
      <c r="L60" s="70">
        <f t="shared" si="10"/>
        <v>95.433145327278069</v>
      </c>
      <c r="M60" s="70">
        <f t="shared" si="14"/>
        <v>77020.299999999348</v>
      </c>
      <c r="N60" s="70">
        <f t="shared" si="15"/>
        <v>103.69313584323977</v>
      </c>
      <c r="O60" s="70">
        <f>J60/$J$60%</f>
        <v>100</v>
      </c>
      <c r="P60" s="86">
        <f t="shared" si="12"/>
        <v>545746.79999999981</v>
      </c>
      <c r="Q60" s="72">
        <f t="shared" si="13"/>
        <v>135.95138935230531</v>
      </c>
    </row>
    <row r="64" spans="1:17" x14ac:dyDescent="0.25">
      <c r="D64" s="3"/>
      <c r="E64" s="3"/>
      <c r="F64" s="3"/>
      <c r="H64" s="3"/>
      <c r="I64" s="3"/>
      <c r="J64" s="3"/>
    </row>
  </sheetData>
  <mergeCells count="9">
    <mergeCell ref="P3:Q3"/>
    <mergeCell ref="H3:O3"/>
    <mergeCell ref="K1:O1"/>
    <mergeCell ref="A2:N2"/>
    <mergeCell ref="P1:Q1"/>
    <mergeCell ref="A3:A4"/>
    <mergeCell ref="B3:B4"/>
    <mergeCell ref="C3:C4"/>
    <mergeCell ref="D3:G3"/>
  </mergeCells>
  <pageMargins left="0.70866141732283472" right="0.11811023622047245" top="0.31496062992125984" bottom="0.15748031496062992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topLeftCell="A42" workbookViewId="0">
      <selection activeCell="A2" sqref="A2:N2"/>
    </sheetView>
  </sheetViews>
  <sheetFormatPr defaultRowHeight="15" x14ac:dyDescent="0.25"/>
  <cols>
    <col min="1" max="1" width="58.7109375" style="2" customWidth="1"/>
    <col min="2" max="3" width="4" style="2" hidden="1" customWidth="1"/>
    <col min="4" max="4" width="9.28515625" style="2" hidden="1" customWidth="1"/>
    <col min="5" max="5" width="9" style="2" hidden="1" customWidth="1"/>
    <col min="6" max="6" width="9.7109375" style="2" hidden="1" customWidth="1"/>
    <col min="7" max="7" width="6" style="2" hidden="1" customWidth="1"/>
    <col min="8" max="8" width="9.7109375" style="2" customWidth="1"/>
    <col min="9" max="9" width="10" style="2" customWidth="1"/>
    <col min="10" max="10" width="9.5703125" style="2" customWidth="1"/>
    <col min="11" max="11" width="9.28515625" style="2" customWidth="1"/>
    <col min="12" max="12" width="6.28515625" style="2" customWidth="1"/>
    <col min="13" max="13" width="9.140625" style="2" customWidth="1"/>
    <col min="14" max="14" width="7.42578125" style="2" customWidth="1"/>
    <col min="15" max="15" width="7" style="2" customWidth="1"/>
    <col min="16" max="16" width="8.85546875" hidden="1" customWidth="1"/>
    <col min="17" max="17" width="6.28515625" hidden="1" customWidth="1"/>
  </cols>
  <sheetData>
    <row r="1" spans="1:22" ht="15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31" t="s">
        <v>252</v>
      </c>
      <c r="L1" s="131"/>
      <c r="M1" s="131"/>
      <c r="N1" s="131"/>
      <c r="O1" s="131"/>
      <c r="P1" s="131" t="s">
        <v>231</v>
      </c>
      <c r="Q1" s="131"/>
      <c r="R1" s="58"/>
    </row>
    <row r="2" spans="1:22" ht="27" customHeight="1" x14ac:dyDescent="0.25">
      <c r="A2" s="142" t="s">
        <v>300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58"/>
      <c r="P2" s="14"/>
      <c r="Q2" s="14"/>
      <c r="R2" s="14"/>
    </row>
    <row r="3" spans="1:22" ht="14.25" customHeight="1" x14ac:dyDescent="0.25">
      <c r="A3" s="144" t="s">
        <v>27</v>
      </c>
      <c r="B3" s="151" t="s">
        <v>28</v>
      </c>
      <c r="C3" s="151" t="s">
        <v>29</v>
      </c>
      <c r="D3" s="148" t="s">
        <v>204</v>
      </c>
      <c r="E3" s="149"/>
      <c r="F3" s="149"/>
      <c r="G3" s="150"/>
      <c r="H3" s="140" t="s">
        <v>273</v>
      </c>
      <c r="I3" s="140"/>
      <c r="J3" s="140"/>
      <c r="K3" s="140"/>
      <c r="L3" s="140"/>
      <c r="M3" s="140"/>
      <c r="N3" s="140"/>
      <c r="O3" s="140"/>
      <c r="P3" s="129" t="s">
        <v>248</v>
      </c>
      <c r="Q3" s="129"/>
      <c r="R3" s="14"/>
    </row>
    <row r="4" spans="1:22" ht="132" customHeight="1" x14ac:dyDescent="0.25">
      <c r="A4" s="145"/>
      <c r="B4" s="152"/>
      <c r="C4" s="152"/>
      <c r="D4" s="63" t="s">
        <v>2</v>
      </c>
      <c r="E4" s="64" t="s">
        <v>3</v>
      </c>
      <c r="F4" s="63" t="s">
        <v>129</v>
      </c>
      <c r="G4" s="65" t="s">
        <v>73</v>
      </c>
      <c r="H4" s="63" t="s">
        <v>2</v>
      </c>
      <c r="I4" s="64" t="s">
        <v>3</v>
      </c>
      <c r="J4" s="64" t="s">
        <v>129</v>
      </c>
      <c r="K4" s="65" t="s">
        <v>4</v>
      </c>
      <c r="L4" s="65" t="s">
        <v>5</v>
      </c>
      <c r="M4" s="65" t="s">
        <v>6</v>
      </c>
      <c r="N4" s="65" t="s">
        <v>109</v>
      </c>
      <c r="O4" s="65" t="s">
        <v>73</v>
      </c>
      <c r="P4" s="65" t="s">
        <v>82</v>
      </c>
      <c r="Q4" s="65" t="s">
        <v>81</v>
      </c>
      <c r="R4" s="14"/>
    </row>
    <row r="5" spans="1:22" ht="13.5" customHeight="1" x14ac:dyDescent="0.25">
      <c r="A5" s="101">
        <v>1</v>
      </c>
      <c r="B5" s="100"/>
      <c r="C5" s="100"/>
      <c r="D5" s="63"/>
      <c r="E5" s="101">
        <v>2</v>
      </c>
      <c r="F5" s="101">
        <v>3</v>
      </c>
      <c r="G5" s="101">
        <v>4</v>
      </c>
      <c r="H5" s="101">
        <v>2</v>
      </c>
      <c r="I5" s="101">
        <v>3</v>
      </c>
      <c r="J5" s="101">
        <v>4</v>
      </c>
      <c r="K5" s="101">
        <v>5</v>
      </c>
      <c r="L5" s="101">
        <v>6</v>
      </c>
      <c r="M5" s="101">
        <v>7</v>
      </c>
      <c r="N5" s="101">
        <v>8</v>
      </c>
      <c r="O5" s="101">
        <v>9</v>
      </c>
      <c r="P5" s="101">
        <v>13</v>
      </c>
      <c r="Q5" s="101">
        <v>14</v>
      </c>
      <c r="R5" s="14"/>
    </row>
    <row r="6" spans="1:22" s="36" customFormat="1" ht="28.5" customHeight="1" x14ac:dyDescent="0.25">
      <c r="A6" s="45" t="s">
        <v>278</v>
      </c>
      <c r="B6" s="118" t="s">
        <v>31</v>
      </c>
      <c r="C6" s="118" t="s">
        <v>32</v>
      </c>
      <c r="D6" s="66">
        <f t="shared" ref="D6" si="0">D9+D10+D13+D14+D11</f>
        <v>9311.2999999999993</v>
      </c>
      <c r="E6" s="67">
        <f>E7+E8</f>
        <v>508090.3</v>
      </c>
      <c r="F6" s="67">
        <f>F7+F8</f>
        <v>492922.5</v>
      </c>
      <c r="G6" s="74">
        <f t="shared" ref="G6:G16" si="1">F6/$F$81%</f>
        <v>40.769847471156595</v>
      </c>
      <c r="H6" s="67">
        <f>H7+H8</f>
        <v>744632.5</v>
      </c>
      <c r="I6" s="67">
        <f>I7+I8</f>
        <v>804882.8</v>
      </c>
      <c r="J6" s="67">
        <f>J7+J8</f>
        <v>784366</v>
      </c>
      <c r="K6" s="69">
        <f t="shared" ref="K6:K81" si="2">J6-I6</f>
        <v>-20516.800000000047</v>
      </c>
      <c r="L6" s="70">
        <f t="shared" ref="L6:L81" si="3">J6/I6%</f>
        <v>97.450958077374736</v>
      </c>
      <c r="M6" s="70">
        <f t="shared" ref="M6:M81" si="4">I6-H6</f>
        <v>60250.300000000047</v>
      </c>
      <c r="N6" s="70">
        <f t="shared" ref="N6:N81" si="5">I6/H6%</f>
        <v>108.09127992667524</v>
      </c>
      <c r="O6" s="70">
        <f t="shared" ref="O6:O16" si="6">J6/$J$81%</f>
        <v>38.1510399186906</v>
      </c>
      <c r="P6" s="71">
        <f t="shared" ref="P6:P81" si="7">J6-F6</f>
        <v>291443.5</v>
      </c>
      <c r="Q6" s="72">
        <f t="shared" ref="Q6:Q12" si="8">J6/F6%</f>
        <v>159.12562319634424</v>
      </c>
      <c r="V6"/>
    </row>
    <row r="7" spans="1:22" s="36" customFormat="1" ht="24" customHeight="1" x14ac:dyDescent="0.25">
      <c r="A7" s="92" t="s">
        <v>209</v>
      </c>
      <c r="B7" s="119" t="s">
        <v>31</v>
      </c>
      <c r="C7" s="119" t="s">
        <v>41</v>
      </c>
      <c r="D7" s="73"/>
      <c r="E7" s="73">
        <v>479654.5</v>
      </c>
      <c r="F7" s="73">
        <v>466056.8</v>
      </c>
      <c r="G7" s="74">
        <f t="shared" si="1"/>
        <v>38.547773024958964</v>
      </c>
      <c r="H7" s="73">
        <v>705518.6</v>
      </c>
      <c r="I7" s="73">
        <v>765061.4</v>
      </c>
      <c r="J7" s="73">
        <v>746099.5</v>
      </c>
      <c r="K7" s="75">
        <f t="shared" si="2"/>
        <v>-18961.900000000023</v>
      </c>
      <c r="L7" s="76">
        <f t="shared" si="3"/>
        <v>97.521519187871718</v>
      </c>
      <c r="M7" s="76">
        <f t="shared" si="4"/>
        <v>59542.800000000047</v>
      </c>
      <c r="N7" s="76">
        <f t="shared" si="5"/>
        <v>108.43957905574709</v>
      </c>
      <c r="O7" s="76">
        <f t="shared" si="6"/>
        <v>36.289782840937903</v>
      </c>
      <c r="P7" s="77">
        <f t="shared" si="7"/>
        <v>280042.7</v>
      </c>
      <c r="Q7" s="78">
        <f t="shared" si="8"/>
        <v>160.08767600858951</v>
      </c>
    </row>
    <row r="8" spans="1:22" s="24" customFormat="1" ht="25.5" customHeight="1" x14ac:dyDescent="0.25">
      <c r="A8" s="92" t="s">
        <v>279</v>
      </c>
      <c r="B8" s="119" t="s">
        <v>31</v>
      </c>
      <c r="C8" s="119" t="s">
        <v>43</v>
      </c>
      <c r="D8" s="73"/>
      <c r="E8" s="79">
        <v>28435.8</v>
      </c>
      <c r="F8" s="73">
        <v>26865.7</v>
      </c>
      <c r="G8" s="74">
        <f t="shared" si="1"/>
        <v>2.2220744461976309</v>
      </c>
      <c r="H8" s="73">
        <v>39113.9</v>
      </c>
      <c r="I8" s="79">
        <v>39821.4</v>
      </c>
      <c r="J8" s="73">
        <v>38266.5</v>
      </c>
      <c r="K8" s="75">
        <f t="shared" si="2"/>
        <v>-1554.9000000000015</v>
      </c>
      <c r="L8" s="76">
        <f t="shared" si="3"/>
        <v>96.095315584082925</v>
      </c>
      <c r="M8" s="80">
        <f t="shared" si="4"/>
        <v>707.5</v>
      </c>
      <c r="N8" s="76">
        <f t="shared" si="5"/>
        <v>101.80881988244589</v>
      </c>
      <c r="O8" s="76">
        <f t="shared" si="6"/>
        <v>1.8612570777526996</v>
      </c>
      <c r="P8" s="77">
        <f t="shared" si="7"/>
        <v>11400.8</v>
      </c>
      <c r="Q8" s="78">
        <f t="shared" si="8"/>
        <v>142.43626631727446</v>
      </c>
    </row>
    <row r="9" spans="1:22" s="24" customFormat="1" ht="0.75" hidden="1" customHeight="1" x14ac:dyDescent="0.25">
      <c r="A9" s="111" t="s">
        <v>210</v>
      </c>
      <c r="B9" s="120" t="s">
        <v>31</v>
      </c>
      <c r="C9" s="120" t="s">
        <v>33</v>
      </c>
      <c r="D9" s="106">
        <v>7713.6</v>
      </c>
      <c r="E9" s="115">
        <v>126.7</v>
      </c>
      <c r="F9" s="105">
        <v>121.7</v>
      </c>
      <c r="G9" s="112">
        <f t="shared" si="1"/>
        <v>1.0065863167617137E-2</v>
      </c>
      <c r="H9" s="105">
        <v>0</v>
      </c>
      <c r="I9" s="115">
        <v>0</v>
      </c>
      <c r="J9" s="105">
        <v>0</v>
      </c>
      <c r="K9" s="113">
        <f t="shared" si="2"/>
        <v>0</v>
      </c>
      <c r="L9" s="70" t="e">
        <f t="shared" si="3"/>
        <v>#DIV/0!</v>
      </c>
      <c r="M9" s="69">
        <f t="shared" si="4"/>
        <v>0</v>
      </c>
      <c r="N9" s="70" t="e">
        <f t="shared" si="5"/>
        <v>#DIV/0!</v>
      </c>
      <c r="O9" s="70">
        <f t="shared" si="6"/>
        <v>0</v>
      </c>
      <c r="P9" s="86">
        <f t="shared" si="7"/>
        <v>-121.7</v>
      </c>
      <c r="Q9" s="72">
        <f t="shared" si="8"/>
        <v>0</v>
      </c>
    </row>
    <row r="10" spans="1:22" s="24" customFormat="1" ht="42" customHeight="1" x14ac:dyDescent="0.25">
      <c r="A10" s="93" t="s">
        <v>280</v>
      </c>
      <c r="B10" s="119" t="s">
        <v>31</v>
      </c>
      <c r="C10" s="119" t="s">
        <v>56</v>
      </c>
      <c r="D10" s="73">
        <v>47.7</v>
      </c>
      <c r="E10" s="67">
        <f>E11+E12+E13+E14</f>
        <v>128955.9</v>
      </c>
      <c r="F10" s="67">
        <f>F11+F12+F13+F14</f>
        <v>121260.80000000002</v>
      </c>
      <c r="G10" s="68">
        <f t="shared" si="1"/>
        <v>10.029536732915268</v>
      </c>
      <c r="H10" s="67">
        <f>H11+H12+H13+H14</f>
        <v>110293.3</v>
      </c>
      <c r="I10" s="67">
        <f>I11+I12+I13+I14</f>
        <v>123241.2</v>
      </c>
      <c r="J10" s="67">
        <f>J11+J12+J13+J14</f>
        <v>110232.2</v>
      </c>
      <c r="K10" s="69">
        <f t="shared" si="2"/>
        <v>-13009</v>
      </c>
      <c r="L10" s="70">
        <f t="shared" si="3"/>
        <v>89.444276751605784</v>
      </c>
      <c r="M10" s="69">
        <f t="shared" si="4"/>
        <v>12947.899999999994</v>
      </c>
      <c r="N10" s="70">
        <f t="shared" si="5"/>
        <v>111.73951636228129</v>
      </c>
      <c r="O10" s="70">
        <f t="shared" si="6"/>
        <v>5.3616208026929852</v>
      </c>
      <c r="P10" s="86">
        <f t="shared" si="7"/>
        <v>-11028.60000000002</v>
      </c>
      <c r="Q10" s="72">
        <f t="shared" si="8"/>
        <v>90.905057528896378</v>
      </c>
    </row>
    <row r="11" spans="1:22" s="24" customFormat="1" ht="13.5" customHeight="1" x14ac:dyDescent="0.25">
      <c r="A11" s="92" t="s">
        <v>211</v>
      </c>
      <c r="B11" s="119" t="s">
        <v>31</v>
      </c>
      <c r="C11" s="119" t="s">
        <v>35</v>
      </c>
      <c r="D11" s="73">
        <v>0</v>
      </c>
      <c r="E11" s="82">
        <v>112334.1</v>
      </c>
      <c r="F11" s="73">
        <v>106427.1</v>
      </c>
      <c r="G11" s="74">
        <f t="shared" si="1"/>
        <v>8.8026345597888724</v>
      </c>
      <c r="H11" s="73">
        <v>90145.3</v>
      </c>
      <c r="I11" s="82">
        <v>103040.2</v>
      </c>
      <c r="J11" s="73">
        <v>91953.7</v>
      </c>
      <c r="K11" s="80">
        <f t="shared" si="2"/>
        <v>-11086.5</v>
      </c>
      <c r="L11" s="76">
        <f t="shared" si="3"/>
        <v>89.240607064039082</v>
      </c>
      <c r="M11" s="80">
        <f t="shared" si="4"/>
        <v>12894.899999999994</v>
      </c>
      <c r="N11" s="76">
        <f t="shared" si="5"/>
        <v>114.30457272869468</v>
      </c>
      <c r="O11" s="76">
        <f t="shared" si="6"/>
        <v>4.4725667346255449</v>
      </c>
      <c r="P11" s="77">
        <f t="shared" si="7"/>
        <v>-14473.400000000009</v>
      </c>
      <c r="Q11" s="78">
        <f t="shared" si="8"/>
        <v>86.400644196825809</v>
      </c>
    </row>
    <row r="12" spans="1:22" s="24" customFormat="1" ht="26.25" customHeight="1" x14ac:dyDescent="0.25">
      <c r="A12" s="94" t="s">
        <v>212</v>
      </c>
      <c r="B12" s="119" t="s">
        <v>31</v>
      </c>
      <c r="C12" s="119" t="s">
        <v>61</v>
      </c>
      <c r="D12" s="73"/>
      <c r="E12" s="82">
        <v>72</v>
      </c>
      <c r="F12" s="73">
        <v>32.6</v>
      </c>
      <c r="G12" s="74">
        <f t="shared" si="1"/>
        <v>2.6963610457215997E-3</v>
      </c>
      <c r="H12" s="73">
        <v>100</v>
      </c>
      <c r="I12" s="82">
        <v>100</v>
      </c>
      <c r="J12" s="73">
        <v>99.8</v>
      </c>
      <c r="K12" s="80">
        <f t="shared" si="2"/>
        <v>-0.20000000000000284</v>
      </c>
      <c r="L12" s="76">
        <f t="shared" si="3"/>
        <v>99.8</v>
      </c>
      <c r="M12" s="80">
        <f t="shared" si="4"/>
        <v>0</v>
      </c>
      <c r="N12" s="76">
        <f t="shared" si="5"/>
        <v>100</v>
      </c>
      <c r="O12" s="76">
        <f t="shared" si="6"/>
        <v>4.8542055416544343E-3</v>
      </c>
      <c r="P12" s="81">
        <f t="shared" si="7"/>
        <v>67.199999999999989</v>
      </c>
      <c r="Q12" s="78">
        <f t="shared" si="8"/>
        <v>306.13496932515335</v>
      </c>
    </row>
    <row r="13" spans="1:22" s="24" customFormat="1" ht="12.75" customHeight="1" x14ac:dyDescent="0.25">
      <c r="A13" s="92" t="s">
        <v>213</v>
      </c>
      <c r="B13" s="119" t="s">
        <v>31</v>
      </c>
      <c r="C13" s="119" t="s">
        <v>37</v>
      </c>
      <c r="D13" s="73">
        <v>1000</v>
      </c>
      <c r="E13" s="82">
        <v>12226.4</v>
      </c>
      <c r="F13" s="73">
        <v>12061.5</v>
      </c>
      <c r="G13" s="74">
        <f t="shared" si="1"/>
        <v>0.99761223168622915</v>
      </c>
      <c r="H13" s="73">
        <v>15300</v>
      </c>
      <c r="I13" s="82">
        <v>15353</v>
      </c>
      <c r="J13" s="73">
        <v>14788.3</v>
      </c>
      <c r="K13" s="80">
        <f t="shared" si="2"/>
        <v>-564.70000000000073</v>
      </c>
      <c r="L13" s="76">
        <f t="shared" si="3"/>
        <v>96.321891487005786</v>
      </c>
      <c r="M13" s="76">
        <f t="shared" si="4"/>
        <v>53</v>
      </c>
      <c r="N13" s="76">
        <f t="shared" si="5"/>
        <v>100.34640522875817</v>
      </c>
      <c r="O13" s="76">
        <f t="shared" si="6"/>
        <v>0.71929306424497264</v>
      </c>
      <c r="P13" s="81">
        <f t="shared" si="7"/>
        <v>2726.7999999999993</v>
      </c>
      <c r="Q13" s="78">
        <v>0</v>
      </c>
    </row>
    <row r="14" spans="1:22" s="24" customFormat="1" ht="24.75" customHeight="1" x14ac:dyDescent="0.25">
      <c r="A14" s="92" t="s">
        <v>214</v>
      </c>
      <c r="B14" s="119" t="s">
        <v>31</v>
      </c>
      <c r="C14" s="119" t="s">
        <v>39</v>
      </c>
      <c r="D14" s="73">
        <v>550</v>
      </c>
      <c r="E14" s="82">
        <v>4323.3999999999996</v>
      </c>
      <c r="F14" s="73">
        <v>2739.6</v>
      </c>
      <c r="G14" s="74">
        <f t="shared" si="1"/>
        <v>0.22659358039444458</v>
      </c>
      <c r="H14" s="73">
        <v>4748</v>
      </c>
      <c r="I14" s="82">
        <v>4748</v>
      </c>
      <c r="J14" s="73">
        <v>3390.4</v>
      </c>
      <c r="K14" s="80">
        <f t="shared" si="2"/>
        <v>-1357.6</v>
      </c>
      <c r="L14" s="76">
        <f t="shared" si="3"/>
        <v>71.406908171861843</v>
      </c>
      <c r="M14" s="76">
        <f t="shared" si="4"/>
        <v>0</v>
      </c>
      <c r="N14" s="76">
        <f t="shared" si="5"/>
        <v>100</v>
      </c>
      <c r="O14" s="76">
        <f t="shared" si="6"/>
        <v>0.16490679828081356</v>
      </c>
      <c r="P14" s="81">
        <f t="shared" si="7"/>
        <v>650.80000000000018</v>
      </c>
      <c r="Q14" s="78">
        <f t="shared" ref="Q14:Q81" si="9">J14/F14%</f>
        <v>123.7552927434662</v>
      </c>
    </row>
    <row r="15" spans="1:22" s="24" customFormat="1" ht="18" hidden="1" customHeight="1" x14ac:dyDescent="0.25">
      <c r="A15" s="96" t="s">
        <v>40</v>
      </c>
      <c r="B15" s="121" t="s">
        <v>41</v>
      </c>
      <c r="C15" s="121" t="s">
        <v>32</v>
      </c>
      <c r="D15" s="83">
        <f>D16</f>
        <v>0</v>
      </c>
      <c r="E15" s="83">
        <f>E16</f>
        <v>0</v>
      </c>
      <c r="F15" s="83">
        <f>F16</f>
        <v>0</v>
      </c>
      <c r="G15" s="84">
        <f t="shared" si="1"/>
        <v>0</v>
      </c>
      <c r="H15" s="83">
        <f>H16</f>
        <v>0</v>
      </c>
      <c r="I15" s="83">
        <f>I16</f>
        <v>0</v>
      </c>
      <c r="J15" s="83">
        <f>J16</f>
        <v>0</v>
      </c>
      <c r="K15" s="80">
        <f t="shared" si="2"/>
        <v>0</v>
      </c>
      <c r="L15" s="76" t="e">
        <f t="shared" si="3"/>
        <v>#DIV/0!</v>
      </c>
      <c r="M15" s="76">
        <f t="shared" si="4"/>
        <v>0</v>
      </c>
      <c r="N15" s="76" t="e">
        <f t="shared" si="5"/>
        <v>#DIV/0!</v>
      </c>
      <c r="O15" s="76">
        <f t="shared" si="6"/>
        <v>0</v>
      </c>
      <c r="P15" s="81">
        <f t="shared" si="7"/>
        <v>0</v>
      </c>
      <c r="Q15" s="78" t="e">
        <f t="shared" si="9"/>
        <v>#DIV/0!</v>
      </c>
    </row>
    <row r="16" spans="1:22" s="24" customFormat="1" ht="18.75" hidden="1" customHeight="1" x14ac:dyDescent="0.25">
      <c r="A16" s="96" t="s">
        <v>42</v>
      </c>
      <c r="B16" s="121" t="s">
        <v>41</v>
      </c>
      <c r="C16" s="121" t="s">
        <v>43</v>
      </c>
      <c r="D16" s="83">
        <v>0</v>
      </c>
      <c r="E16" s="83">
        <v>0</v>
      </c>
      <c r="F16" s="83">
        <v>0</v>
      </c>
      <c r="G16" s="84">
        <f t="shared" si="1"/>
        <v>0</v>
      </c>
      <c r="H16" s="83">
        <v>0</v>
      </c>
      <c r="I16" s="83">
        <v>0</v>
      </c>
      <c r="J16" s="83">
        <v>0</v>
      </c>
      <c r="K16" s="80">
        <f t="shared" si="2"/>
        <v>0</v>
      </c>
      <c r="L16" s="76" t="e">
        <f t="shared" si="3"/>
        <v>#DIV/0!</v>
      </c>
      <c r="M16" s="76">
        <f t="shared" si="4"/>
        <v>0</v>
      </c>
      <c r="N16" s="76" t="e">
        <f t="shared" si="5"/>
        <v>#DIV/0!</v>
      </c>
      <c r="O16" s="76">
        <f t="shared" si="6"/>
        <v>0</v>
      </c>
      <c r="P16" s="81">
        <f t="shared" si="7"/>
        <v>0</v>
      </c>
      <c r="Q16" s="78" t="e">
        <f t="shared" si="9"/>
        <v>#DIV/0!</v>
      </c>
    </row>
    <row r="17" spans="1:17" s="24" customFormat="1" ht="0.75" hidden="1" customHeight="1" x14ac:dyDescent="0.25">
      <c r="A17" s="117">
        <v>1</v>
      </c>
      <c r="B17" s="122"/>
      <c r="C17" s="122"/>
      <c r="D17" s="63"/>
      <c r="E17" s="117">
        <v>2</v>
      </c>
      <c r="F17" s="117">
        <v>3</v>
      </c>
      <c r="G17" s="117">
        <v>4</v>
      </c>
      <c r="H17" s="117">
        <v>5</v>
      </c>
      <c r="I17" s="117">
        <v>6</v>
      </c>
      <c r="J17" s="117">
        <v>7</v>
      </c>
      <c r="K17" s="117">
        <v>8</v>
      </c>
      <c r="L17" s="117">
        <v>9</v>
      </c>
      <c r="M17" s="117">
        <v>10</v>
      </c>
      <c r="N17" s="117">
        <v>11</v>
      </c>
      <c r="O17" s="117">
        <v>12</v>
      </c>
      <c r="P17" s="101">
        <v>13</v>
      </c>
      <c r="Q17" s="101">
        <v>14</v>
      </c>
    </row>
    <row r="18" spans="1:17" s="36" customFormat="1" ht="24" customHeight="1" x14ac:dyDescent="0.25">
      <c r="A18" s="93" t="s">
        <v>281</v>
      </c>
      <c r="B18" s="118" t="s">
        <v>43</v>
      </c>
      <c r="C18" s="118" t="s">
        <v>32</v>
      </c>
      <c r="D18" s="85">
        <f>D19+D20+D21</f>
        <v>1407.9</v>
      </c>
      <c r="E18" s="67">
        <f>E19+E20+E21+E22</f>
        <v>12874.9</v>
      </c>
      <c r="F18" s="67">
        <f>F19+F20+F21+F22</f>
        <v>12572.7</v>
      </c>
      <c r="G18" s="68">
        <f t="shared" ref="G18:G26" si="10">F18/$F$81%</f>
        <v>1.0398938196179128</v>
      </c>
      <c r="H18" s="67">
        <f>H19+H20+H21+H22</f>
        <v>18086.7</v>
      </c>
      <c r="I18" s="67">
        <f>I19+I20+I21+I22</f>
        <v>24673.1</v>
      </c>
      <c r="J18" s="67">
        <f>J19+J20+J21+J22</f>
        <v>23708.300000000003</v>
      </c>
      <c r="K18" s="69">
        <f t="shared" si="2"/>
        <v>-964.79999999999563</v>
      </c>
      <c r="L18" s="70">
        <f t="shared" si="3"/>
        <v>96.089668505376309</v>
      </c>
      <c r="M18" s="69">
        <f t="shared" si="4"/>
        <v>6586.3999999999978</v>
      </c>
      <c r="N18" s="70">
        <f t="shared" si="5"/>
        <v>136.41570878048509</v>
      </c>
      <c r="O18" s="70">
        <f t="shared" ref="O18:O32" si="11">J18/$J$81%</f>
        <v>1.1531559242806195</v>
      </c>
      <c r="P18" s="86">
        <f t="shared" si="7"/>
        <v>11135.600000000002</v>
      </c>
      <c r="Q18" s="72">
        <f t="shared" si="9"/>
        <v>188.56967874839933</v>
      </c>
    </row>
    <row r="19" spans="1:17" s="24" customFormat="1" ht="25.5" customHeight="1" x14ac:dyDescent="0.25">
      <c r="A19" s="95" t="s">
        <v>233</v>
      </c>
      <c r="B19" s="119" t="s">
        <v>43</v>
      </c>
      <c r="C19" s="119" t="s">
        <v>45</v>
      </c>
      <c r="D19" s="73">
        <v>259.7</v>
      </c>
      <c r="E19" s="82">
        <v>279.39999999999998</v>
      </c>
      <c r="F19" s="73">
        <v>195.1</v>
      </c>
      <c r="G19" s="74">
        <f t="shared" si="10"/>
        <v>1.6136811043566995E-2</v>
      </c>
      <c r="H19" s="73">
        <v>2315</v>
      </c>
      <c r="I19" s="82">
        <v>258.8</v>
      </c>
      <c r="J19" s="73">
        <v>258.8</v>
      </c>
      <c r="K19" s="80">
        <f t="shared" si="2"/>
        <v>0</v>
      </c>
      <c r="L19" s="76">
        <f t="shared" si="3"/>
        <v>100</v>
      </c>
      <c r="M19" s="80">
        <f t="shared" si="4"/>
        <v>-2056.1999999999998</v>
      </c>
      <c r="N19" s="76">
        <f t="shared" si="5"/>
        <v>11.179265658747301</v>
      </c>
      <c r="O19" s="76">
        <f t="shared" si="11"/>
        <v>1.2587859661123925E-2</v>
      </c>
      <c r="P19" s="81">
        <f t="shared" si="7"/>
        <v>63.700000000000017</v>
      </c>
      <c r="Q19" s="78">
        <f t="shared" si="9"/>
        <v>132.64992311635061</v>
      </c>
    </row>
    <row r="20" spans="1:17" s="24" customFormat="1" ht="24.75" customHeight="1" x14ac:dyDescent="0.25">
      <c r="A20" s="95" t="s">
        <v>232</v>
      </c>
      <c r="B20" s="119" t="s">
        <v>43</v>
      </c>
      <c r="C20" s="119" t="s">
        <v>46</v>
      </c>
      <c r="D20" s="73">
        <v>749</v>
      </c>
      <c r="E20" s="82">
        <v>1126.5</v>
      </c>
      <c r="F20" s="73">
        <v>1115.0999999999999</v>
      </c>
      <c r="G20" s="74">
        <f t="shared" si="10"/>
        <v>9.2230435646753234E-2</v>
      </c>
      <c r="H20" s="73">
        <v>1892</v>
      </c>
      <c r="I20" s="82">
        <v>2333.1</v>
      </c>
      <c r="J20" s="73">
        <v>2050.9</v>
      </c>
      <c r="K20" s="80">
        <f t="shared" si="2"/>
        <v>-282.19999999999982</v>
      </c>
      <c r="L20" s="76">
        <f t="shared" si="3"/>
        <v>87.904504736187917</v>
      </c>
      <c r="M20" s="80">
        <f t="shared" si="4"/>
        <v>441.09999999999991</v>
      </c>
      <c r="N20" s="76">
        <f t="shared" si="5"/>
        <v>123.31395348837208</v>
      </c>
      <c r="O20" s="76">
        <f t="shared" si="11"/>
        <v>9.9754410274339469E-2</v>
      </c>
      <c r="P20" s="81">
        <f t="shared" si="7"/>
        <v>935.80000000000018</v>
      </c>
      <c r="Q20" s="78">
        <f t="shared" si="9"/>
        <v>183.92072459869073</v>
      </c>
    </row>
    <row r="21" spans="1:17" s="24" customFormat="1" ht="24" customHeight="1" x14ac:dyDescent="0.25">
      <c r="A21" s="96" t="s">
        <v>234</v>
      </c>
      <c r="B21" s="119" t="s">
        <v>43</v>
      </c>
      <c r="C21" s="119" t="s">
        <v>48</v>
      </c>
      <c r="D21" s="73">
        <v>399.2</v>
      </c>
      <c r="E21" s="73">
        <v>5324</v>
      </c>
      <c r="F21" s="73">
        <v>5228.8</v>
      </c>
      <c r="G21" s="74">
        <f t="shared" si="10"/>
        <v>0.4324764612229785</v>
      </c>
      <c r="H21" s="73">
        <v>5684.7</v>
      </c>
      <c r="I21" s="73">
        <v>12419.5</v>
      </c>
      <c r="J21" s="73">
        <v>12124</v>
      </c>
      <c r="K21" s="80">
        <f t="shared" si="2"/>
        <v>-295.5</v>
      </c>
      <c r="L21" s="76">
        <f t="shared" si="3"/>
        <v>97.620677160916301</v>
      </c>
      <c r="M21" s="80">
        <f t="shared" si="4"/>
        <v>6734.8</v>
      </c>
      <c r="N21" s="76">
        <f t="shared" si="5"/>
        <v>218.47239080338451</v>
      </c>
      <c r="O21" s="76">
        <f t="shared" si="11"/>
        <v>0.5897032864430698</v>
      </c>
      <c r="P21" s="81">
        <f t="shared" si="7"/>
        <v>6895.2</v>
      </c>
      <c r="Q21" s="78">
        <f t="shared" si="9"/>
        <v>231.86964504283964</v>
      </c>
    </row>
    <row r="22" spans="1:17" s="24" customFormat="1" ht="24.75" customHeight="1" x14ac:dyDescent="0.25">
      <c r="A22" s="96" t="s">
        <v>235</v>
      </c>
      <c r="B22" s="119"/>
      <c r="C22" s="119"/>
      <c r="D22" s="73"/>
      <c r="E22" s="73">
        <v>6145</v>
      </c>
      <c r="F22" s="73">
        <v>6033.7</v>
      </c>
      <c r="G22" s="74">
        <f t="shared" si="10"/>
        <v>0.49905011170461394</v>
      </c>
      <c r="H22" s="73">
        <v>8195</v>
      </c>
      <c r="I22" s="73">
        <v>9661.7000000000007</v>
      </c>
      <c r="J22" s="73">
        <v>9274.6</v>
      </c>
      <c r="K22" s="80">
        <f t="shared" si="2"/>
        <v>-387.10000000000036</v>
      </c>
      <c r="L22" s="76">
        <f t="shared" si="3"/>
        <v>95.993458708094849</v>
      </c>
      <c r="M22" s="80">
        <f t="shared" si="4"/>
        <v>1466.7000000000007</v>
      </c>
      <c r="N22" s="76">
        <f t="shared" si="5"/>
        <v>117.89749847467969</v>
      </c>
      <c r="O22" s="76">
        <f t="shared" si="11"/>
        <v>0.45111036790208636</v>
      </c>
      <c r="P22" s="81">
        <f t="shared" si="7"/>
        <v>3240.9000000000005</v>
      </c>
      <c r="Q22" s="78">
        <f t="shared" si="9"/>
        <v>153.71331024081411</v>
      </c>
    </row>
    <row r="23" spans="1:17" s="36" customFormat="1" ht="27.75" customHeight="1" x14ac:dyDescent="0.25">
      <c r="A23" s="91" t="s">
        <v>282</v>
      </c>
      <c r="B23" s="118" t="s">
        <v>33</v>
      </c>
      <c r="C23" s="118" t="s">
        <v>32</v>
      </c>
      <c r="D23" s="85">
        <f>D32+D26+D34</f>
        <v>10988.9</v>
      </c>
      <c r="E23" s="67">
        <f>E26+E24+E25</f>
        <v>13444.2</v>
      </c>
      <c r="F23" s="67">
        <f>F26+F24+F25</f>
        <v>12298.5</v>
      </c>
      <c r="G23" s="68">
        <f t="shared" si="10"/>
        <v>1.0172146110677021</v>
      </c>
      <c r="H23" s="67">
        <f>H26+H24+H25+H27</f>
        <v>26860.9</v>
      </c>
      <c r="I23" s="67">
        <f>I26+I24+I25+I27</f>
        <v>106734.5</v>
      </c>
      <c r="J23" s="67">
        <f>J26+J24+J25+J27</f>
        <v>92706.5</v>
      </c>
      <c r="K23" s="69">
        <f t="shared" si="2"/>
        <v>-14028</v>
      </c>
      <c r="L23" s="70">
        <f t="shared" si="3"/>
        <v>86.857108057844457</v>
      </c>
      <c r="M23" s="70">
        <f t="shared" si="4"/>
        <v>79873.600000000006</v>
      </c>
      <c r="N23" s="70">
        <f t="shared" si="5"/>
        <v>397.36010334724443</v>
      </c>
      <c r="O23" s="70">
        <f t="shared" si="11"/>
        <v>4.509182425324517</v>
      </c>
      <c r="P23" s="71">
        <f t="shared" si="7"/>
        <v>80408</v>
      </c>
      <c r="Q23" s="72">
        <f t="shared" si="9"/>
        <v>753.80330934666824</v>
      </c>
    </row>
    <row r="24" spans="1:17" s="36" customFormat="1" ht="23.25" customHeight="1" x14ac:dyDescent="0.25">
      <c r="A24" s="92" t="s">
        <v>283</v>
      </c>
      <c r="B24" s="119" t="s">
        <v>33</v>
      </c>
      <c r="C24" s="119" t="s">
        <v>31</v>
      </c>
      <c r="D24" s="73"/>
      <c r="E24" s="73">
        <v>10000.6</v>
      </c>
      <c r="F24" s="73">
        <v>9020</v>
      </c>
      <c r="G24" s="74">
        <f t="shared" si="10"/>
        <v>0.74604836295732602</v>
      </c>
      <c r="H24" s="73">
        <v>14251.1</v>
      </c>
      <c r="I24" s="73">
        <v>94080.9</v>
      </c>
      <c r="J24" s="73">
        <v>80121.2</v>
      </c>
      <c r="K24" s="80">
        <f t="shared" si="2"/>
        <v>-13959.699999999997</v>
      </c>
      <c r="L24" s="76">
        <f t="shared" si="3"/>
        <v>85.16202544831097</v>
      </c>
      <c r="M24" s="80">
        <f t="shared" si="4"/>
        <v>79829.799999999988</v>
      </c>
      <c r="N24" s="76">
        <f t="shared" si="5"/>
        <v>660.16588193192104</v>
      </c>
      <c r="O24" s="76">
        <f t="shared" si="11"/>
        <v>3.8970418140681686</v>
      </c>
      <c r="P24" s="81">
        <f t="shared" si="7"/>
        <v>71101.2</v>
      </c>
      <c r="Q24" s="78">
        <f t="shared" si="9"/>
        <v>888.26164079822615</v>
      </c>
    </row>
    <row r="25" spans="1:17" s="36" customFormat="1" ht="14.25" customHeight="1" x14ac:dyDescent="0.25">
      <c r="A25" s="97" t="s">
        <v>298</v>
      </c>
      <c r="B25" s="119" t="s">
        <v>33</v>
      </c>
      <c r="C25" s="119" t="s">
        <v>56</v>
      </c>
      <c r="D25" s="73"/>
      <c r="E25" s="73">
        <v>1308.3</v>
      </c>
      <c r="F25" s="73">
        <v>1143.2</v>
      </c>
      <c r="G25" s="74">
        <f t="shared" si="10"/>
        <v>9.4554599615611426E-2</v>
      </c>
      <c r="H25" s="73">
        <v>9550</v>
      </c>
      <c r="I25" s="82">
        <v>9550</v>
      </c>
      <c r="J25" s="73">
        <v>9550</v>
      </c>
      <c r="K25" s="80">
        <f t="shared" si="2"/>
        <v>0</v>
      </c>
      <c r="L25" s="76">
        <f t="shared" si="3"/>
        <v>100</v>
      </c>
      <c r="M25" s="76">
        <f t="shared" si="4"/>
        <v>0</v>
      </c>
      <c r="N25" s="76">
        <f t="shared" si="5"/>
        <v>100</v>
      </c>
      <c r="O25" s="76">
        <f t="shared" si="11"/>
        <v>0.46450564050901649</v>
      </c>
      <c r="P25" s="77">
        <f t="shared" si="7"/>
        <v>8406.7999999999993</v>
      </c>
      <c r="Q25" s="78">
        <f t="shared" si="9"/>
        <v>835.37438768369486</v>
      </c>
    </row>
    <row r="26" spans="1:17" s="24" customFormat="1" ht="27" customHeight="1" x14ac:dyDescent="0.25">
      <c r="A26" s="92" t="s">
        <v>284</v>
      </c>
      <c r="B26" s="119" t="s">
        <v>33</v>
      </c>
      <c r="C26" s="119" t="s">
        <v>51</v>
      </c>
      <c r="D26" s="73">
        <v>180</v>
      </c>
      <c r="E26" s="82">
        <v>2135.3000000000002</v>
      </c>
      <c r="F26" s="73">
        <v>2135.3000000000002</v>
      </c>
      <c r="G26" s="74">
        <f t="shared" si="10"/>
        <v>0.17661164849476477</v>
      </c>
      <c r="H26" s="73">
        <v>2359.8000000000002</v>
      </c>
      <c r="I26" s="82">
        <v>2509.8000000000002</v>
      </c>
      <c r="J26" s="73">
        <v>2441.5</v>
      </c>
      <c r="K26" s="80">
        <f t="shared" si="2"/>
        <v>-68.300000000000182</v>
      </c>
      <c r="L26" s="76">
        <f t="shared" si="3"/>
        <v>97.27866762291815</v>
      </c>
      <c r="M26" s="76">
        <f t="shared" si="4"/>
        <v>150</v>
      </c>
      <c r="N26" s="76">
        <f t="shared" si="5"/>
        <v>106.35647088736333</v>
      </c>
      <c r="O26" s="76">
        <f t="shared" si="11"/>
        <v>0.11875293416782867</v>
      </c>
      <c r="P26" s="77">
        <f t="shared" si="7"/>
        <v>306.19999999999982</v>
      </c>
      <c r="Q26" s="78">
        <f t="shared" si="9"/>
        <v>114.33990539970964</v>
      </c>
    </row>
    <row r="27" spans="1:17" s="24" customFormat="1" ht="39" customHeight="1" x14ac:dyDescent="0.25">
      <c r="A27" s="123" t="s">
        <v>285</v>
      </c>
      <c r="B27" s="119"/>
      <c r="C27" s="119"/>
      <c r="D27" s="73"/>
      <c r="E27" s="82"/>
      <c r="F27" s="73"/>
      <c r="G27" s="74"/>
      <c r="H27" s="73">
        <v>700</v>
      </c>
      <c r="I27" s="82">
        <v>593.79999999999995</v>
      </c>
      <c r="J27" s="73">
        <v>593.79999999999995</v>
      </c>
      <c r="K27" s="80">
        <f t="shared" si="2"/>
        <v>0</v>
      </c>
      <c r="L27" s="76">
        <f t="shared" si="3"/>
        <v>100</v>
      </c>
      <c r="M27" s="80">
        <f t="shared" si="4"/>
        <v>-106.20000000000005</v>
      </c>
      <c r="N27" s="76">
        <f t="shared" si="5"/>
        <v>84.828571428571422</v>
      </c>
      <c r="O27" s="76">
        <f t="shared" si="11"/>
        <v>2.8882036579503036E-2</v>
      </c>
      <c r="P27" s="77"/>
      <c r="Q27" s="78"/>
    </row>
    <row r="28" spans="1:17" s="24" customFormat="1" ht="39" customHeight="1" x14ac:dyDescent="0.25">
      <c r="A28" s="91" t="s">
        <v>286</v>
      </c>
      <c r="B28" s="119"/>
      <c r="C28" s="119"/>
      <c r="D28" s="73"/>
      <c r="E28" s="98">
        <f>E29+E30+E31+E32+E34</f>
        <v>14060.800000000001</v>
      </c>
      <c r="F28" s="98">
        <f>F29+F30+F31+F32+F34</f>
        <v>14043.7</v>
      </c>
      <c r="G28" s="68">
        <f>F28/$F$81%</f>
        <v>1.1615609085214855</v>
      </c>
      <c r="H28" s="98">
        <f>H29+H30+H31+H32+H34</f>
        <v>18511.3</v>
      </c>
      <c r="I28" s="98">
        <f>I29+I30+I31+I32+I34</f>
        <v>16724.8</v>
      </c>
      <c r="J28" s="98">
        <f>J29+J30+J31+J32+J34</f>
        <v>16550.900000000001</v>
      </c>
      <c r="K28" s="69">
        <f t="shared" si="2"/>
        <v>-173.89999999999782</v>
      </c>
      <c r="L28" s="70">
        <f t="shared" si="3"/>
        <v>98.960226729168667</v>
      </c>
      <c r="M28" s="69">
        <f t="shared" si="4"/>
        <v>-1786.5</v>
      </c>
      <c r="N28" s="70">
        <f t="shared" si="5"/>
        <v>90.349138094029044</v>
      </c>
      <c r="O28" s="70">
        <f t="shared" si="11"/>
        <v>0.80502475450268918</v>
      </c>
      <c r="P28" s="71">
        <f t="shared" si="7"/>
        <v>2507.2000000000007</v>
      </c>
      <c r="Q28" s="72">
        <f t="shared" si="9"/>
        <v>117.85284504795744</v>
      </c>
    </row>
    <row r="29" spans="1:17" s="24" customFormat="1" ht="41.25" customHeight="1" x14ac:dyDescent="0.25">
      <c r="A29" s="97" t="s">
        <v>287</v>
      </c>
      <c r="B29" s="119"/>
      <c r="C29" s="119"/>
      <c r="D29" s="73"/>
      <c r="E29" s="82">
        <v>85</v>
      </c>
      <c r="F29" s="73">
        <v>85</v>
      </c>
      <c r="G29" s="74">
        <f>F29/$F$81%</f>
        <v>7.0303892296422069E-3</v>
      </c>
      <c r="H29" s="73">
        <v>154</v>
      </c>
      <c r="I29" s="82">
        <v>274</v>
      </c>
      <c r="J29" s="73">
        <v>274</v>
      </c>
      <c r="K29" s="80">
        <f t="shared" si="2"/>
        <v>0</v>
      </c>
      <c r="L29" s="76">
        <f t="shared" si="3"/>
        <v>99.999999999999986</v>
      </c>
      <c r="M29" s="80">
        <f t="shared" si="4"/>
        <v>120</v>
      </c>
      <c r="N29" s="76">
        <f t="shared" si="5"/>
        <v>177.92207792207793</v>
      </c>
      <c r="O29" s="76">
        <f t="shared" si="11"/>
        <v>1.3327177539211574E-2</v>
      </c>
      <c r="P29" s="77">
        <f t="shared" si="7"/>
        <v>189</v>
      </c>
      <c r="Q29" s="78">
        <f t="shared" si="9"/>
        <v>322.35294117647061</v>
      </c>
    </row>
    <row r="30" spans="1:17" s="24" customFormat="1" ht="26.25" hidden="1" x14ac:dyDescent="0.25">
      <c r="A30" s="109" t="s">
        <v>215</v>
      </c>
      <c r="B30" s="119"/>
      <c r="C30" s="119"/>
      <c r="D30" s="73"/>
      <c r="E30" s="106">
        <v>24</v>
      </c>
      <c r="F30" s="106">
        <v>24</v>
      </c>
      <c r="G30" s="84">
        <f>F30/$F$81%</f>
        <v>1.9850510766048586E-3</v>
      </c>
      <c r="H30" s="106"/>
      <c r="I30" s="106"/>
      <c r="J30" s="106"/>
      <c r="K30" s="114">
        <f t="shared" si="2"/>
        <v>0</v>
      </c>
      <c r="L30" s="76" t="e">
        <f t="shared" si="3"/>
        <v>#DIV/0!</v>
      </c>
      <c r="M30" s="76">
        <f t="shared" si="4"/>
        <v>0</v>
      </c>
      <c r="N30" s="76" t="e">
        <f t="shared" si="5"/>
        <v>#DIV/0!</v>
      </c>
      <c r="O30" s="76">
        <f t="shared" si="11"/>
        <v>0</v>
      </c>
      <c r="P30" s="77">
        <f t="shared" si="7"/>
        <v>-24</v>
      </c>
      <c r="Q30" s="78">
        <f t="shared" si="9"/>
        <v>0</v>
      </c>
    </row>
    <row r="31" spans="1:17" s="24" customFormat="1" ht="26.25" hidden="1" x14ac:dyDescent="0.25">
      <c r="A31" s="109" t="s">
        <v>236</v>
      </c>
      <c r="B31" s="119"/>
      <c r="C31" s="119"/>
      <c r="D31" s="73"/>
      <c r="E31" s="106">
        <v>0</v>
      </c>
      <c r="F31" s="106">
        <v>0</v>
      </c>
      <c r="G31" s="84">
        <f>F31/$F$81%</f>
        <v>0</v>
      </c>
      <c r="H31" s="106"/>
      <c r="I31" s="106"/>
      <c r="J31" s="106"/>
      <c r="K31" s="114">
        <f t="shared" si="2"/>
        <v>0</v>
      </c>
      <c r="L31" s="76">
        <v>0</v>
      </c>
      <c r="M31" s="80">
        <f t="shared" si="4"/>
        <v>0</v>
      </c>
      <c r="N31" s="76" t="e">
        <f t="shared" si="5"/>
        <v>#DIV/0!</v>
      </c>
      <c r="O31" s="76">
        <f t="shared" si="11"/>
        <v>0</v>
      </c>
      <c r="P31" s="81">
        <f t="shared" si="7"/>
        <v>0</v>
      </c>
      <c r="Q31" s="78" t="e">
        <f t="shared" si="9"/>
        <v>#DIV/0!</v>
      </c>
    </row>
    <row r="32" spans="1:17" s="24" customFormat="1" ht="28.5" customHeight="1" x14ac:dyDescent="0.25">
      <c r="A32" s="92" t="s">
        <v>288</v>
      </c>
      <c r="B32" s="119" t="s">
        <v>33</v>
      </c>
      <c r="C32" s="119" t="s">
        <v>45</v>
      </c>
      <c r="D32" s="73">
        <v>9908.9</v>
      </c>
      <c r="E32" s="82">
        <v>10661.7</v>
      </c>
      <c r="F32" s="73">
        <v>10661.6</v>
      </c>
      <c r="G32" s="74">
        <f>F32/$F$81%</f>
        <v>0.88182585659709833</v>
      </c>
      <c r="H32" s="73">
        <v>14162.3</v>
      </c>
      <c r="I32" s="82">
        <v>12130.5</v>
      </c>
      <c r="J32" s="73">
        <v>12130.5</v>
      </c>
      <c r="K32" s="80">
        <f t="shared" si="2"/>
        <v>0</v>
      </c>
      <c r="L32" s="76">
        <f t="shared" si="3"/>
        <v>100</v>
      </c>
      <c r="M32" s="80">
        <f t="shared" si="4"/>
        <v>-2031.7999999999993</v>
      </c>
      <c r="N32" s="76">
        <f t="shared" si="5"/>
        <v>85.653460243039632</v>
      </c>
      <c r="O32" s="76">
        <f t="shared" si="11"/>
        <v>0.59001944211462043</v>
      </c>
      <c r="P32" s="77">
        <f t="shared" si="7"/>
        <v>1468.8999999999996</v>
      </c>
      <c r="Q32" s="78">
        <f t="shared" si="9"/>
        <v>113.77748180385683</v>
      </c>
    </row>
    <row r="33" spans="1:17" s="24" customFormat="1" hidden="1" x14ac:dyDescent="0.25">
      <c r="A33" s="117">
        <v>1</v>
      </c>
      <c r="B33" s="122"/>
      <c r="C33" s="122"/>
      <c r="D33" s="63"/>
      <c r="E33" s="117">
        <v>2</v>
      </c>
      <c r="F33" s="117">
        <v>3</v>
      </c>
      <c r="G33" s="117">
        <v>4</v>
      </c>
      <c r="H33" s="117"/>
      <c r="I33" s="117"/>
      <c r="J33" s="117"/>
      <c r="K33" s="117">
        <v>8</v>
      </c>
      <c r="L33" s="117">
        <v>9</v>
      </c>
      <c r="M33" s="117">
        <v>10</v>
      </c>
      <c r="N33" s="117">
        <v>11</v>
      </c>
      <c r="O33" s="117">
        <v>12</v>
      </c>
      <c r="P33" s="101">
        <v>13</v>
      </c>
      <c r="Q33" s="101">
        <v>14</v>
      </c>
    </row>
    <row r="34" spans="1:17" s="24" customFormat="1" ht="30" customHeight="1" x14ac:dyDescent="0.25">
      <c r="A34" s="92" t="s">
        <v>235</v>
      </c>
      <c r="B34" s="119" t="s">
        <v>33</v>
      </c>
      <c r="C34" s="119" t="s">
        <v>54</v>
      </c>
      <c r="D34" s="73">
        <v>900</v>
      </c>
      <c r="E34" s="82">
        <v>3290.1</v>
      </c>
      <c r="F34" s="73">
        <v>3273.1</v>
      </c>
      <c r="G34" s="74">
        <f t="shared" ref="G34:G48" si="12">F34/$F$81%</f>
        <v>0.27071961161814007</v>
      </c>
      <c r="H34" s="73">
        <v>4195</v>
      </c>
      <c r="I34" s="82">
        <v>4320.3</v>
      </c>
      <c r="J34" s="73">
        <v>4146.3999999999996</v>
      </c>
      <c r="K34" s="80">
        <f t="shared" si="2"/>
        <v>-173.90000000000055</v>
      </c>
      <c r="L34" s="76">
        <f t="shared" si="3"/>
        <v>95.974816563664547</v>
      </c>
      <c r="M34" s="80">
        <f t="shared" si="4"/>
        <v>125.30000000000018</v>
      </c>
      <c r="N34" s="76">
        <f t="shared" si="5"/>
        <v>102.98688915375446</v>
      </c>
      <c r="O34" s="76">
        <f t="shared" ref="O34:O48" si="13">J34/$J$81%</f>
        <v>0.20167813484885716</v>
      </c>
      <c r="P34" s="81">
        <f t="shared" si="7"/>
        <v>873.29999999999973</v>
      </c>
      <c r="Q34" s="78">
        <f t="shared" si="9"/>
        <v>126.6811279826464</v>
      </c>
    </row>
    <row r="35" spans="1:17" s="36" customFormat="1" ht="39.75" customHeight="1" x14ac:dyDescent="0.25">
      <c r="A35" s="99" t="s">
        <v>289</v>
      </c>
      <c r="B35" s="118" t="s">
        <v>56</v>
      </c>
      <c r="C35" s="118" t="s">
        <v>32</v>
      </c>
      <c r="D35" s="85">
        <f>D38+D36+D37</f>
        <v>12269.9</v>
      </c>
      <c r="E35" s="67">
        <f>E36+E37</f>
        <v>72759.100000000006</v>
      </c>
      <c r="F35" s="67">
        <f>F36+F37</f>
        <v>70206.3</v>
      </c>
      <c r="G35" s="68">
        <f t="shared" si="12"/>
        <v>5.8067954749768198</v>
      </c>
      <c r="H35" s="67">
        <f>H36+H37</f>
        <v>79643.7</v>
      </c>
      <c r="I35" s="67">
        <f>I36+I37</f>
        <v>94097.2</v>
      </c>
      <c r="J35" s="67">
        <f>J36+J37</f>
        <v>88834.8</v>
      </c>
      <c r="K35" s="69">
        <f t="shared" si="2"/>
        <v>-5262.3999999999942</v>
      </c>
      <c r="L35" s="70">
        <f t="shared" si="3"/>
        <v>94.407485026121932</v>
      </c>
      <c r="M35" s="70">
        <f t="shared" si="4"/>
        <v>14453.5</v>
      </c>
      <c r="N35" s="70">
        <f t="shared" si="5"/>
        <v>118.14770032030154</v>
      </c>
      <c r="O35" s="70">
        <f t="shared" si="13"/>
        <v>4.3208655155487312</v>
      </c>
      <c r="P35" s="86">
        <f t="shared" si="7"/>
        <v>18628.5</v>
      </c>
      <c r="Q35" s="72">
        <f t="shared" si="9"/>
        <v>126.53394353498192</v>
      </c>
    </row>
    <row r="36" spans="1:17" s="24" customFormat="1" ht="36.75" customHeight="1" x14ac:dyDescent="0.25">
      <c r="A36" s="96" t="s">
        <v>249</v>
      </c>
      <c r="B36" s="119" t="s">
        <v>56</v>
      </c>
      <c r="C36" s="119" t="s">
        <v>31</v>
      </c>
      <c r="D36" s="73">
        <v>2328.6</v>
      </c>
      <c r="E36" s="82">
        <v>66296.600000000006</v>
      </c>
      <c r="F36" s="73">
        <v>64219.7</v>
      </c>
      <c r="G36" s="74">
        <f t="shared" si="12"/>
        <v>5.3116410260100428</v>
      </c>
      <c r="H36" s="73">
        <v>55690</v>
      </c>
      <c r="I36" s="82">
        <v>70723.5</v>
      </c>
      <c r="J36" s="73">
        <v>65867.100000000006</v>
      </c>
      <c r="K36" s="80">
        <f t="shared" si="2"/>
        <v>-4856.3999999999942</v>
      </c>
      <c r="L36" s="76">
        <f t="shared" si="3"/>
        <v>93.133258393603271</v>
      </c>
      <c r="M36" s="76">
        <f t="shared" si="4"/>
        <v>15033.5</v>
      </c>
      <c r="N36" s="76">
        <f t="shared" si="5"/>
        <v>126.994972167355</v>
      </c>
      <c r="O36" s="76">
        <f t="shared" si="13"/>
        <v>3.2037318820912506</v>
      </c>
      <c r="P36" s="81">
        <f t="shared" si="7"/>
        <v>1647.4000000000087</v>
      </c>
      <c r="Q36" s="78">
        <f t="shared" si="9"/>
        <v>102.5652564555736</v>
      </c>
    </row>
    <row r="37" spans="1:17" s="24" customFormat="1" ht="29.25" customHeight="1" x14ac:dyDescent="0.25">
      <c r="A37" s="96" t="s">
        <v>250</v>
      </c>
      <c r="B37" s="119" t="s">
        <v>56</v>
      </c>
      <c r="C37" s="119" t="s">
        <v>41</v>
      </c>
      <c r="D37" s="73">
        <v>1066</v>
      </c>
      <c r="E37" s="82">
        <v>6462.5</v>
      </c>
      <c r="F37" s="73">
        <v>5986.6</v>
      </c>
      <c r="G37" s="74">
        <f t="shared" si="12"/>
        <v>0.49515444896677696</v>
      </c>
      <c r="H37" s="73">
        <v>23953.7</v>
      </c>
      <c r="I37" s="82">
        <v>23373.7</v>
      </c>
      <c r="J37" s="73">
        <v>22967.7</v>
      </c>
      <c r="K37" s="80">
        <f t="shared" si="2"/>
        <v>-406</v>
      </c>
      <c r="L37" s="76">
        <f t="shared" si="3"/>
        <v>98.263005001347679</v>
      </c>
      <c r="M37" s="80">
        <f t="shared" si="4"/>
        <v>-580</v>
      </c>
      <c r="N37" s="76">
        <f t="shared" si="5"/>
        <v>97.578662169101221</v>
      </c>
      <c r="O37" s="76">
        <f t="shared" si="13"/>
        <v>1.1171336334574804</v>
      </c>
      <c r="P37" s="81">
        <f t="shared" si="7"/>
        <v>16981.099999999999</v>
      </c>
      <c r="Q37" s="78">
        <f t="shared" si="9"/>
        <v>383.65182240336748</v>
      </c>
    </row>
    <row r="38" spans="1:17" s="24" customFormat="1" hidden="1" x14ac:dyDescent="0.25">
      <c r="A38" s="37"/>
      <c r="B38" s="119" t="s">
        <v>56</v>
      </c>
      <c r="C38" s="119" t="s">
        <v>43</v>
      </c>
      <c r="D38" s="73">
        <v>8875.2999999999993</v>
      </c>
      <c r="E38" s="82"/>
      <c r="F38" s="73"/>
      <c r="G38" s="74">
        <f t="shared" si="12"/>
        <v>0</v>
      </c>
      <c r="H38" s="73"/>
      <c r="I38" s="82"/>
      <c r="J38" s="73"/>
      <c r="K38" s="80">
        <f t="shared" si="2"/>
        <v>0</v>
      </c>
      <c r="L38" s="76" t="e">
        <f t="shared" si="3"/>
        <v>#DIV/0!</v>
      </c>
      <c r="M38" s="80">
        <f t="shared" si="4"/>
        <v>0</v>
      </c>
      <c r="N38" s="76" t="e">
        <f t="shared" si="5"/>
        <v>#DIV/0!</v>
      </c>
      <c r="O38" s="76">
        <f t="shared" si="13"/>
        <v>0</v>
      </c>
      <c r="P38" s="81">
        <f t="shared" si="7"/>
        <v>0</v>
      </c>
      <c r="Q38" s="78" t="e">
        <f t="shared" si="9"/>
        <v>#DIV/0!</v>
      </c>
    </row>
    <row r="39" spans="1:17" s="24" customFormat="1" ht="39.75" customHeight="1" x14ac:dyDescent="0.25">
      <c r="A39" s="93" t="s">
        <v>290</v>
      </c>
      <c r="B39" s="118" t="s">
        <v>35</v>
      </c>
      <c r="C39" s="118" t="s">
        <v>32</v>
      </c>
      <c r="D39" s="85">
        <f t="shared" ref="D39:F39" si="14">D40+D41</f>
        <v>0</v>
      </c>
      <c r="E39" s="67">
        <f t="shared" si="14"/>
        <v>8000.9</v>
      </c>
      <c r="F39" s="67">
        <f t="shared" si="14"/>
        <v>6955.4</v>
      </c>
      <c r="G39" s="68">
        <f t="shared" si="12"/>
        <v>0.57528434409239304</v>
      </c>
      <c r="H39" s="67">
        <f t="shared" ref="H39:J39" si="15">H40+H41</f>
        <v>572316.80000000005</v>
      </c>
      <c r="I39" s="67">
        <f t="shared" si="15"/>
        <v>482335.8</v>
      </c>
      <c r="J39" s="67">
        <f t="shared" si="15"/>
        <v>479729.9</v>
      </c>
      <c r="K39" s="69">
        <f t="shared" si="2"/>
        <v>-2605.8999999999651</v>
      </c>
      <c r="L39" s="70">
        <f t="shared" si="3"/>
        <v>99.459733239788548</v>
      </c>
      <c r="M39" s="69">
        <f t="shared" si="4"/>
        <v>-89981.000000000058</v>
      </c>
      <c r="N39" s="70">
        <f t="shared" si="5"/>
        <v>84.277763644191452</v>
      </c>
      <c r="O39" s="70">
        <f t="shared" si="13"/>
        <v>23.33374287652633</v>
      </c>
      <c r="P39" s="86">
        <f t="shared" si="7"/>
        <v>472774.5</v>
      </c>
      <c r="Q39" s="72">
        <f t="shared" si="9"/>
        <v>6897.2294907553842</v>
      </c>
    </row>
    <row r="40" spans="1:17" s="24" customFormat="1" ht="24.75" customHeight="1" x14ac:dyDescent="0.25">
      <c r="A40" s="96" t="s">
        <v>237</v>
      </c>
      <c r="B40" s="119" t="s">
        <v>35</v>
      </c>
      <c r="C40" s="119" t="s">
        <v>43</v>
      </c>
      <c r="D40" s="73">
        <v>0</v>
      </c>
      <c r="E40" s="73">
        <v>5912.9</v>
      </c>
      <c r="F40" s="73">
        <v>4912.8999999999996</v>
      </c>
      <c r="G40" s="74">
        <f t="shared" si="12"/>
        <v>0.406348226427167</v>
      </c>
      <c r="H40" s="73">
        <v>569566.4</v>
      </c>
      <c r="I40" s="73">
        <v>479261.1</v>
      </c>
      <c r="J40" s="73">
        <v>476797.7</v>
      </c>
      <c r="K40" s="80">
        <f t="shared" si="2"/>
        <v>-2463.3999999999651</v>
      </c>
      <c r="L40" s="76">
        <f t="shared" si="3"/>
        <v>99.486000428576418</v>
      </c>
      <c r="M40" s="80">
        <f t="shared" si="4"/>
        <v>-90305.300000000047</v>
      </c>
      <c r="N40" s="76">
        <f t="shared" si="5"/>
        <v>84.144903912871257</v>
      </c>
      <c r="O40" s="76">
        <f t="shared" si="13"/>
        <v>23.191122621123132</v>
      </c>
      <c r="P40" s="81">
        <f t="shared" si="7"/>
        <v>471884.79999999999</v>
      </c>
      <c r="Q40" s="78">
        <f t="shared" si="9"/>
        <v>9705.0153677054295</v>
      </c>
    </row>
    <row r="41" spans="1:17" s="24" customFormat="1" ht="23.25" customHeight="1" x14ac:dyDescent="0.25">
      <c r="A41" s="92" t="s">
        <v>235</v>
      </c>
      <c r="B41" s="119" t="s">
        <v>35</v>
      </c>
      <c r="C41" s="119" t="s">
        <v>56</v>
      </c>
      <c r="D41" s="73">
        <v>0</v>
      </c>
      <c r="E41" s="73">
        <v>2088</v>
      </c>
      <c r="F41" s="73">
        <v>2042.5</v>
      </c>
      <c r="G41" s="87">
        <f t="shared" si="12"/>
        <v>0.16893611766522598</v>
      </c>
      <c r="H41" s="73">
        <v>2750.4</v>
      </c>
      <c r="I41" s="73">
        <v>3074.7</v>
      </c>
      <c r="J41" s="73">
        <v>2932.2</v>
      </c>
      <c r="K41" s="80">
        <f t="shared" si="2"/>
        <v>-142.5</v>
      </c>
      <c r="L41" s="76">
        <f t="shared" si="3"/>
        <v>95.365401502585613</v>
      </c>
      <c r="M41" s="80">
        <f t="shared" si="4"/>
        <v>324.29999999999973</v>
      </c>
      <c r="N41" s="76">
        <f t="shared" si="5"/>
        <v>111.79101221640488</v>
      </c>
      <c r="O41" s="76">
        <f t="shared" si="13"/>
        <v>0.1426202554031977</v>
      </c>
      <c r="P41" s="77">
        <f t="shared" si="7"/>
        <v>889.69999999999982</v>
      </c>
      <c r="Q41" s="78">
        <f t="shared" si="9"/>
        <v>143.55936352509178</v>
      </c>
    </row>
    <row r="42" spans="1:17" s="36" customFormat="1" ht="37.5" customHeight="1" x14ac:dyDescent="0.25">
      <c r="A42" s="93" t="s">
        <v>291</v>
      </c>
      <c r="B42" s="118" t="s">
        <v>61</v>
      </c>
      <c r="C42" s="118" t="s">
        <v>32</v>
      </c>
      <c r="D42" s="85">
        <f>D46</f>
        <v>83.9</v>
      </c>
      <c r="E42" s="67">
        <f>SUM(E43:E47)</f>
        <v>143663.5</v>
      </c>
      <c r="F42" s="67">
        <f>SUM(F43:F47)</f>
        <v>132827.9</v>
      </c>
      <c r="G42" s="68">
        <f t="shared" si="12"/>
        <v>10.986256912423435</v>
      </c>
      <c r="H42" s="67">
        <f>SUM(H43:H47)</f>
        <v>118535.2</v>
      </c>
      <c r="I42" s="67">
        <f>SUM(I43:I47)</f>
        <v>94485</v>
      </c>
      <c r="J42" s="67">
        <f>SUM(J43:J47)</f>
        <v>89949.5</v>
      </c>
      <c r="K42" s="69">
        <f t="shared" si="2"/>
        <v>-4535.5</v>
      </c>
      <c r="L42" s="70">
        <f t="shared" si="3"/>
        <v>95.199767158808271</v>
      </c>
      <c r="M42" s="69">
        <f t="shared" si="4"/>
        <v>-24050.199999999997</v>
      </c>
      <c r="N42" s="70">
        <f t="shared" si="5"/>
        <v>79.710499497195784</v>
      </c>
      <c r="O42" s="70">
        <f t="shared" si="13"/>
        <v>4.375083781252961</v>
      </c>
      <c r="P42" s="86">
        <f t="shared" si="7"/>
        <v>-42878.399999999994</v>
      </c>
      <c r="Q42" s="72">
        <f t="shared" si="9"/>
        <v>67.718830155411624</v>
      </c>
    </row>
    <row r="43" spans="1:17" s="36" customFormat="1" ht="15" customHeight="1" x14ac:dyDescent="0.25">
      <c r="A43" s="95" t="s">
        <v>238</v>
      </c>
      <c r="B43" s="119" t="s">
        <v>61</v>
      </c>
      <c r="C43" s="119" t="s">
        <v>31</v>
      </c>
      <c r="D43" s="66"/>
      <c r="E43" s="73">
        <v>7718.6</v>
      </c>
      <c r="F43" s="73">
        <v>7265.9</v>
      </c>
      <c r="G43" s="74">
        <f t="shared" si="12"/>
        <v>0.60096594239596834</v>
      </c>
      <c r="H43" s="73">
        <v>116185.2</v>
      </c>
      <c r="I43" s="73">
        <v>90014.6</v>
      </c>
      <c r="J43" s="73">
        <v>85551.1</v>
      </c>
      <c r="K43" s="80">
        <f t="shared" si="2"/>
        <v>-4463.5</v>
      </c>
      <c r="L43" s="76">
        <f t="shared" si="3"/>
        <v>95.041359957162499</v>
      </c>
      <c r="M43" s="80">
        <f t="shared" si="4"/>
        <v>-26170.599999999991</v>
      </c>
      <c r="N43" s="76">
        <f t="shared" si="5"/>
        <v>77.475100098807786</v>
      </c>
      <c r="O43" s="76">
        <f t="shared" si="13"/>
        <v>4.1611485342147567</v>
      </c>
      <c r="P43" s="81">
        <f t="shared" si="7"/>
        <v>78285.200000000012</v>
      </c>
      <c r="Q43" s="78">
        <f t="shared" si="9"/>
        <v>1177.4329401725872</v>
      </c>
    </row>
    <row r="44" spans="1:17" s="36" customFormat="1" ht="26.25" hidden="1" x14ac:dyDescent="0.25">
      <c r="A44" s="110" t="s">
        <v>216</v>
      </c>
      <c r="B44" s="119" t="s">
        <v>61</v>
      </c>
      <c r="C44" s="119" t="s">
        <v>41</v>
      </c>
      <c r="D44" s="66"/>
      <c r="E44" s="106">
        <v>134462.39999999999</v>
      </c>
      <c r="F44" s="106">
        <v>124082.7</v>
      </c>
      <c r="G44" s="84">
        <f t="shared" si="12"/>
        <v>10.262937384293236</v>
      </c>
      <c r="H44" s="106"/>
      <c r="I44" s="106"/>
      <c r="J44" s="106"/>
      <c r="K44" s="80">
        <f t="shared" si="2"/>
        <v>0</v>
      </c>
      <c r="L44" s="76" t="e">
        <f t="shared" si="3"/>
        <v>#DIV/0!</v>
      </c>
      <c r="M44" s="76">
        <f t="shared" si="4"/>
        <v>0</v>
      </c>
      <c r="N44" s="76" t="e">
        <f t="shared" si="5"/>
        <v>#DIV/0!</v>
      </c>
      <c r="O44" s="76">
        <f t="shared" si="13"/>
        <v>0</v>
      </c>
      <c r="P44" s="77">
        <f t="shared" si="7"/>
        <v>-124082.7</v>
      </c>
      <c r="Q44" s="78">
        <f t="shared" si="9"/>
        <v>0</v>
      </c>
    </row>
    <row r="45" spans="1:17" s="36" customFormat="1" ht="24.75" customHeight="1" x14ac:dyDescent="0.25">
      <c r="A45" s="96" t="s">
        <v>217</v>
      </c>
      <c r="B45" s="119" t="s">
        <v>61</v>
      </c>
      <c r="C45" s="119" t="s">
        <v>43</v>
      </c>
      <c r="D45" s="66"/>
      <c r="E45" s="73">
        <v>1482.5</v>
      </c>
      <c r="F45" s="73">
        <v>1479.3</v>
      </c>
      <c r="G45" s="74">
        <f t="shared" si="12"/>
        <v>0.12235358573423195</v>
      </c>
      <c r="H45" s="73">
        <v>2350</v>
      </c>
      <c r="I45" s="73">
        <v>4470.3999999999996</v>
      </c>
      <c r="J45" s="73">
        <v>4398.3999999999996</v>
      </c>
      <c r="K45" s="80">
        <f t="shared" si="2"/>
        <v>-72</v>
      </c>
      <c r="L45" s="76">
        <f t="shared" si="3"/>
        <v>98.389405869720832</v>
      </c>
      <c r="M45" s="76">
        <f t="shared" si="4"/>
        <v>2120.3999999999996</v>
      </c>
      <c r="N45" s="76">
        <f t="shared" si="5"/>
        <v>190.22978723404253</v>
      </c>
      <c r="O45" s="76">
        <f t="shared" si="13"/>
        <v>0.21393524703820502</v>
      </c>
      <c r="P45" s="81">
        <f t="shared" si="7"/>
        <v>2919.0999999999995</v>
      </c>
      <c r="Q45" s="78">
        <f t="shared" si="9"/>
        <v>297.3298181572365</v>
      </c>
    </row>
    <row r="46" spans="1:17" s="24" customFormat="1" ht="1.5" hidden="1" customHeight="1" x14ac:dyDescent="0.25">
      <c r="A46" s="37"/>
      <c r="B46" s="119" t="s">
        <v>61</v>
      </c>
      <c r="C46" s="119" t="s">
        <v>61</v>
      </c>
      <c r="D46" s="73">
        <v>83.9</v>
      </c>
      <c r="E46" s="73"/>
      <c r="F46" s="73"/>
      <c r="G46" s="74">
        <f t="shared" si="12"/>
        <v>0</v>
      </c>
      <c r="H46" s="73"/>
      <c r="I46" s="73"/>
      <c r="J46" s="73"/>
      <c r="K46" s="80">
        <f t="shared" si="2"/>
        <v>0</v>
      </c>
      <c r="L46" s="76" t="e">
        <f t="shared" si="3"/>
        <v>#DIV/0!</v>
      </c>
      <c r="M46" s="80">
        <f t="shared" si="4"/>
        <v>0</v>
      </c>
      <c r="N46" s="76" t="e">
        <f t="shared" si="5"/>
        <v>#DIV/0!</v>
      </c>
      <c r="O46" s="76">
        <f t="shared" si="13"/>
        <v>0</v>
      </c>
      <c r="P46" s="81">
        <f t="shared" si="7"/>
        <v>0</v>
      </c>
      <c r="Q46" s="78" t="e">
        <f t="shared" si="9"/>
        <v>#DIV/0!</v>
      </c>
    </row>
    <row r="47" spans="1:17" s="24" customFormat="1" hidden="1" x14ac:dyDescent="0.25">
      <c r="A47" s="37"/>
      <c r="B47" s="119" t="s">
        <v>61</v>
      </c>
      <c r="C47" s="119" t="s">
        <v>45</v>
      </c>
      <c r="D47" s="73"/>
      <c r="E47" s="73"/>
      <c r="F47" s="73"/>
      <c r="G47" s="74">
        <f t="shared" si="12"/>
        <v>0</v>
      </c>
      <c r="H47" s="73"/>
      <c r="I47" s="73"/>
      <c r="J47" s="73"/>
      <c r="K47" s="80">
        <f t="shared" si="2"/>
        <v>0</v>
      </c>
      <c r="L47" s="76" t="e">
        <f t="shared" si="3"/>
        <v>#DIV/0!</v>
      </c>
      <c r="M47" s="80">
        <f t="shared" si="4"/>
        <v>0</v>
      </c>
      <c r="N47" s="76" t="e">
        <f t="shared" si="5"/>
        <v>#DIV/0!</v>
      </c>
      <c r="O47" s="76">
        <f t="shared" si="13"/>
        <v>0</v>
      </c>
      <c r="P47" s="77">
        <f t="shared" si="7"/>
        <v>0</v>
      </c>
      <c r="Q47" s="78" t="e">
        <f t="shared" si="9"/>
        <v>#DIV/0!</v>
      </c>
    </row>
    <row r="48" spans="1:17" s="36" customFormat="1" ht="39" customHeight="1" x14ac:dyDescent="0.25">
      <c r="A48" s="93" t="s">
        <v>292</v>
      </c>
      <c r="B48" s="118" t="s">
        <v>51</v>
      </c>
      <c r="C48" s="118" t="s">
        <v>32</v>
      </c>
      <c r="D48" s="85">
        <f>D50</f>
        <v>7873.2</v>
      </c>
      <c r="E48" s="67">
        <f>E50+E51</f>
        <v>218033.4</v>
      </c>
      <c r="F48" s="67">
        <f>F50+F51</f>
        <v>208262.1</v>
      </c>
      <c r="G48" s="68">
        <f t="shared" si="12"/>
        <v>17.225454409207863</v>
      </c>
      <c r="H48" s="67">
        <f>H50+H51</f>
        <v>78060.2</v>
      </c>
      <c r="I48" s="67">
        <f>I50+I51</f>
        <v>97985.8</v>
      </c>
      <c r="J48" s="67">
        <f>J50+J51</f>
        <v>86343.4</v>
      </c>
      <c r="K48" s="69">
        <f t="shared" si="2"/>
        <v>-11642.400000000009</v>
      </c>
      <c r="L48" s="70">
        <f t="shared" si="3"/>
        <v>88.118278362783172</v>
      </c>
      <c r="M48" s="69">
        <f t="shared" si="4"/>
        <v>19925.600000000006</v>
      </c>
      <c r="N48" s="70">
        <f t="shared" si="5"/>
        <v>125.52594023586924</v>
      </c>
      <c r="O48" s="70">
        <f t="shared" si="13"/>
        <v>4.1996854786100748</v>
      </c>
      <c r="P48" s="71">
        <f t="shared" si="7"/>
        <v>-121918.70000000001</v>
      </c>
      <c r="Q48" s="72">
        <f t="shared" si="9"/>
        <v>41.459007663900437</v>
      </c>
    </row>
    <row r="49" spans="1:17" s="36" customFormat="1" ht="19.5" hidden="1" customHeight="1" x14ac:dyDescent="0.25">
      <c r="A49" s="117">
        <v>1</v>
      </c>
      <c r="B49" s="122"/>
      <c r="C49" s="122"/>
      <c r="D49" s="63"/>
      <c r="E49" s="117">
        <v>2</v>
      </c>
      <c r="F49" s="117">
        <v>3</v>
      </c>
      <c r="G49" s="117">
        <v>4</v>
      </c>
      <c r="H49" s="117">
        <v>5</v>
      </c>
      <c r="I49" s="117">
        <v>6</v>
      </c>
      <c r="J49" s="117">
        <v>7</v>
      </c>
      <c r="K49" s="117">
        <v>8</v>
      </c>
      <c r="L49" s="117">
        <v>9</v>
      </c>
      <c r="M49" s="117">
        <v>10</v>
      </c>
      <c r="N49" s="117">
        <v>11</v>
      </c>
      <c r="O49" s="117">
        <v>12</v>
      </c>
      <c r="P49" s="101">
        <v>13</v>
      </c>
      <c r="Q49" s="101">
        <v>14</v>
      </c>
    </row>
    <row r="50" spans="1:17" s="24" customFormat="1" ht="24" customHeight="1" x14ac:dyDescent="0.25">
      <c r="A50" s="96" t="s">
        <v>218</v>
      </c>
      <c r="B50" s="119" t="s">
        <v>51</v>
      </c>
      <c r="C50" s="119" t="s">
        <v>31</v>
      </c>
      <c r="D50" s="73">
        <v>7873.2</v>
      </c>
      <c r="E50" s="73">
        <v>217895.3</v>
      </c>
      <c r="F50" s="73">
        <v>208202.7</v>
      </c>
      <c r="G50" s="74">
        <f t="shared" ref="G50:G61" si="16">F50/$F$81%</f>
        <v>17.220541407793267</v>
      </c>
      <c r="H50" s="73">
        <v>77405.2</v>
      </c>
      <c r="I50" s="73">
        <v>97230</v>
      </c>
      <c r="J50" s="73">
        <v>85594.5</v>
      </c>
      <c r="K50" s="80">
        <f t="shared" si="2"/>
        <v>-11635.5</v>
      </c>
      <c r="L50" s="76">
        <f t="shared" si="3"/>
        <v>88.033014501697011</v>
      </c>
      <c r="M50" s="80">
        <f t="shared" si="4"/>
        <v>19824.800000000003</v>
      </c>
      <c r="N50" s="76">
        <f t="shared" si="5"/>
        <v>125.6117160087436</v>
      </c>
      <c r="O50" s="76">
        <f t="shared" ref="O50:O61" si="17">J50/$J$81%</f>
        <v>4.1632594813140331</v>
      </c>
      <c r="P50" s="77">
        <f t="shared" si="7"/>
        <v>-122608.20000000001</v>
      </c>
      <c r="Q50" s="78">
        <f t="shared" si="9"/>
        <v>41.111138328177297</v>
      </c>
    </row>
    <row r="51" spans="1:17" s="24" customFormat="1" ht="24" customHeight="1" x14ac:dyDescent="0.25">
      <c r="A51" s="96" t="s">
        <v>219</v>
      </c>
      <c r="B51" s="119"/>
      <c r="C51" s="119"/>
      <c r="D51" s="73"/>
      <c r="E51" s="73">
        <v>138.1</v>
      </c>
      <c r="F51" s="73">
        <v>59.4</v>
      </c>
      <c r="G51" s="74">
        <f t="shared" si="16"/>
        <v>4.9130014145970244E-3</v>
      </c>
      <c r="H51" s="73">
        <v>655</v>
      </c>
      <c r="I51" s="73">
        <v>755.8</v>
      </c>
      <c r="J51" s="73">
        <v>748.9</v>
      </c>
      <c r="K51" s="80">
        <f t="shared" si="2"/>
        <v>-6.8999999999999773</v>
      </c>
      <c r="L51" s="76">
        <f t="shared" si="3"/>
        <v>99.087060068801264</v>
      </c>
      <c r="M51" s="80">
        <f t="shared" si="4"/>
        <v>100.79999999999995</v>
      </c>
      <c r="N51" s="76">
        <f t="shared" si="5"/>
        <v>115.38931297709924</v>
      </c>
      <c r="O51" s="76">
        <f t="shared" si="17"/>
        <v>3.6425997296042144E-2</v>
      </c>
      <c r="P51" s="81">
        <f t="shared" si="7"/>
        <v>689.5</v>
      </c>
      <c r="Q51" s="78">
        <f t="shared" si="9"/>
        <v>1260.7744107744109</v>
      </c>
    </row>
    <row r="52" spans="1:17" s="24" customFormat="1" ht="53.25" hidden="1" customHeight="1" x14ac:dyDescent="0.25">
      <c r="A52" s="111" t="s">
        <v>239</v>
      </c>
      <c r="B52" s="124" t="s">
        <v>45</v>
      </c>
      <c r="C52" s="124" t="s">
        <v>32</v>
      </c>
      <c r="D52" s="105"/>
      <c r="E52" s="105">
        <f>E53+E54</f>
        <v>1561.2</v>
      </c>
      <c r="F52" s="105">
        <f>F53+F54</f>
        <v>1317.7</v>
      </c>
      <c r="G52" s="112">
        <f t="shared" si="16"/>
        <v>0.10898757515175925</v>
      </c>
      <c r="H52" s="105">
        <f>H53+H54</f>
        <v>0</v>
      </c>
      <c r="I52" s="105">
        <f>I53+I54</f>
        <v>0</v>
      </c>
      <c r="J52" s="105">
        <f>J53+J54</f>
        <v>0</v>
      </c>
      <c r="K52" s="113">
        <f t="shared" si="2"/>
        <v>0</v>
      </c>
      <c r="L52" s="70" t="e">
        <f t="shared" si="3"/>
        <v>#DIV/0!</v>
      </c>
      <c r="M52" s="69">
        <f t="shared" si="4"/>
        <v>0</v>
      </c>
      <c r="N52" s="70" t="e">
        <f t="shared" si="5"/>
        <v>#DIV/0!</v>
      </c>
      <c r="O52" s="70">
        <f t="shared" si="17"/>
        <v>0</v>
      </c>
      <c r="P52" s="88">
        <f t="shared" si="7"/>
        <v>-1317.7</v>
      </c>
      <c r="Q52" s="72">
        <f t="shared" si="9"/>
        <v>0</v>
      </c>
    </row>
    <row r="53" spans="1:17" s="24" customFormat="1" ht="39" hidden="1" x14ac:dyDescent="0.25">
      <c r="A53" s="110" t="s">
        <v>240</v>
      </c>
      <c r="B53" s="120" t="s">
        <v>45</v>
      </c>
      <c r="C53" s="120" t="s">
        <v>61</v>
      </c>
      <c r="D53" s="106"/>
      <c r="E53" s="106">
        <v>1521.2</v>
      </c>
      <c r="F53" s="106">
        <v>1282.7</v>
      </c>
      <c r="G53" s="84">
        <f t="shared" si="16"/>
        <v>0.10609270899837717</v>
      </c>
      <c r="H53" s="106"/>
      <c r="I53" s="106">
        <v>0</v>
      </c>
      <c r="J53" s="106">
        <v>0</v>
      </c>
      <c r="K53" s="114">
        <f t="shared" si="2"/>
        <v>0</v>
      </c>
      <c r="L53" s="76" t="e">
        <f t="shared" si="3"/>
        <v>#DIV/0!</v>
      </c>
      <c r="M53" s="80">
        <f t="shared" si="4"/>
        <v>0</v>
      </c>
      <c r="N53" s="76" t="e">
        <f t="shared" si="5"/>
        <v>#DIV/0!</v>
      </c>
      <c r="O53" s="76">
        <f t="shared" si="17"/>
        <v>0</v>
      </c>
      <c r="P53" s="89">
        <f t="shared" si="7"/>
        <v>-1282.7</v>
      </c>
      <c r="Q53" s="78">
        <f t="shared" si="9"/>
        <v>0</v>
      </c>
    </row>
    <row r="54" spans="1:17" s="24" customFormat="1" ht="26.25" hidden="1" x14ac:dyDescent="0.25">
      <c r="A54" s="110" t="s">
        <v>241</v>
      </c>
      <c r="B54" s="120"/>
      <c r="C54" s="120"/>
      <c r="D54" s="106"/>
      <c r="E54" s="106">
        <v>40</v>
      </c>
      <c r="F54" s="106">
        <v>35</v>
      </c>
      <c r="G54" s="84">
        <f t="shared" si="16"/>
        <v>2.8948661533820851E-3</v>
      </c>
      <c r="H54" s="106"/>
      <c r="I54" s="106">
        <v>0</v>
      </c>
      <c r="J54" s="106">
        <v>0</v>
      </c>
      <c r="K54" s="114">
        <f t="shared" si="2"/>
        <v>0</v>
      </c>
      <c r="L54" s="76" t="e">
        <f t="shared" si="3"/>
        <v>#DIV/0!</v>
      </c>
      <c r="M54" s="80">
        <f t="shared" si="4"/>
        <v>0</v>
      </c>
      <c r="N54" s="76" t="e">
        <f t="shared" si="5"/>
        <v>#DIV/0!</v>
      </c>
      <c r="O54" s="76">
        <f t="shared" si="17"/>
        <v>0</v>
      </c>
      <c r="P54" s="89">
        <f t="shared" si="7"/>
        <v>-35</v>
      </c>
      <c r="Q54" s="78">
        <f t="shared" si="9"/>
        <v>0</v>
      </c>
    </row>
    <row r="55" spans="1:17" s="36" customFormat="1" ht="39" customHeight="1" x14ac:dyDescent="0.25">
      <c r="A55" s="91" t="s">
        <v>293</v>
      </c>
      <c r="B55" s="118">
        <v>10</v>
      </c>
      <c r="C55" s="118" t="s">
        <v>32</v>
      </c>
      <c r="D55" s="85">
        <f>D56+D57+D59</f>
        <v>2224.4</v>
      </c>
      <c r="E55" s="67">
        <f>E56+E57+E59+E58</f>
        <v>19613.7</v>
      </c>
      <c r="F55" s="67">
        <f>F56+F57+F59+F58</f>
        <v>16659.900000000001</v>
      </c>
      <c r="G55" s="68">
        <f t="shared" si="16"/>
        <v>1.3779480179637202</v>
      </c>
      <c r="H55" s="67">
        <f>H56+H57+H59+H58</f>
        <v>98855</v>
      </c>
      <c r="I55" s="67">
        <f>I56+I57+I59+I58</f>
        <v>38357.599999999999</v>
      </c>
      <c r="J55" s="67">
        <f>J56+J57+J59+J58</f>
        <v>32652.9</v>
      </c>
      <c r="K55" s="69">
        <f t="shared" si="2"/>
        <v>-5704.6999999999971</v>
      </c>
      <c r="L55" s="70">
        <f t="shared" si="3"/>
        <v>85.127588795962225</v>
      </c>
      <c r="M55" s="69">
        <f t="shared" si="4"/>
        <v>-60497.4</v>
      </c>
      <c r="N55" s="70">
        <f t="shared" si="5"/>
        <v>38.80188154367508</v>
      </c>
      <c r="O55" s="70">
        <f t="shared" si="17"/>
        <v>1.5882153119347504</v>
      </c>
      <c r="P55" s="88">
        <f t="shared" si="7"/>
        <v>15993</v>
      </c>
      <c r="Q55" s="72">
        <f t="shared" si="9"/>
        <v>195.99697477175732</v>
      </c>
    </row>
    <row r="56" spans="1:17" s="24" customFormat="1" ht="41.25" customHeight="1" x14ac:dyDescent="0.25">
      <c r="A56" s="92" t="s">
        <v>251</v>
      </c>
      <c r="B56" s="119" t="s">
        <v>46</v>
      </c>
      <c r="C56" s="119" t="s">
        <v>31</v>
      </c>
      <c r="D56" s="73">
        <v>618</v>
      </c>
      <c r="E56" s="82">
        <v>9139.7000000000007</v>
      </c>
      <c r="F56" s="73">
        <v>8885.2999999999993</v>
      </c>
      <c r="G56" s="74">
        <f t="shared" si="16"/>
        <v>0.73490726378988114</v>
      </c>
      <c r="H56" s="73">
        <v>98855</v>
      </c>
      <c r="I56" s="82">
        <v>36848.400000000001</v>
      </c>
      <c r="J56" s="73">
        <v>31143.9</v>
      </c>
      <c r="K56" s="80">
        <f t="shared" si="2"/>
        <v>-5704.5</v>
      </c>
      <c r="L56" s="76">
        <f t="shared" si="3"/>
        <v>84.51900218191291</v>
      </c>
      <c r="M56" s="80">
        <f t="shared" si="4"/>
        <v>-62006.6</v>
      </c>
      <c r="N56" s="76">
        <f t="shared" si="5"/>
        <v>37.275201052045929</v>
      </c>
      <c r="O56" s="76">
        <f t="shared" si="17"/>
        <v>1.5148185568009171</v>
      </c>
      <c r="P56" s="89">
        <f t="shared" si="7"/>
        <v>22258.600000000002</v>
      </c>
      <c r="Q56" s="78">
        <f t="shared" si="9"/>
        <v>350.51039357140451</v>
      </c>
    </row>
    <row r="57" spans="1:17" s="24" customFormat="1" ht="14.25" customHeight="1" x14ac:dyDescent="0.25">
      <c r="A57" s="92" t="s">
        <v>242</v>
      </c>
      <c r="B57" s="119" t="s">
        <v>46</v>
      </c>
      <c r="C57" s="119" t="s">
        <v>43</v>
      </c>
      <c r="D57" s="73">
        <v>1206.4000000000001</v>
      </c>
      <c r="E57" s="82">
        <v>10474</v>
      </c>
      <c r="F57" s="73">
        <v>7774.6</v>
      </c>
      <c r="G57" s="74">
        <f t="shared" si="16"/>
        <v>0.64304075417383888</v>
      </c>
      <c r="H57" s="73">
        <v>0</v>
      </c>
      <c r="I57" s="82">
        <v>1509.2</v>
      </c>
      <c r="J57" s="73">
        <v>1509</v>
      </c>
      <c r="K57" s="80">
        <f t="shared" si="2"/>
        <v>-0.20000000000004547</v>
      </c>
      <c r="L57" s="76">
        <f t="shared" si="3"/>
        <v>99.986747945931612</v>
      </c>
      <c r="M57" s="80">
        <f t="shared" si="4"/>
        <v>1509.2</v>
      </c>
      <c r="N57" s="76">
        <v>0</v>
      </c>
      <c r="O57" s="76">
        <f t="shared" si="17"/>
        <v>7.3396755133833078E-2</v>
      </c>
      <c r="P57" s="89">
        <f t="shared" si="7"/>
        <v>-6265.6</v>
      </c>
      <c r="Q57" s="78">
        <f t="shared" si="9"/>
        <v>19.409358680832451</v>
      </c>
    </row>
    <row r="58" spans="1:17" s="24" customFormat="1" hidden="1" x14ac:dyDescent="0.25">
      <c r="A58" s="37"/>
      <c r="B58" s="119" t="s">
        <v>46</v>
      </c>
      <c r="C58" s="119" t="s">
        <v>33</v>
      </c>
      <c r="D58" s="73"/>
      <c r="E58" s="82"/>
      <c r="F58" s="73"/>
      <c r="G58" s="74">
        <f t="shared" si="16"/>
        <v>0</v>
      </c>
      <c r="H58" s="73"/>
      <c r="I58" s="82"/>
      <c r="J58" s="73"/>
      <c r="K58" s="80">
        <f t="shared" si="2"/>
        <v>0</v>
      </c>
      <c r="L58" s="76" t="e">
        <f t="shared" si="3"/>
        <v>#DIV/0!</v>
      </c>
      <c r="M58" s="80">
        <f t="shared" si="4"/>
        <v>0</v>
      </c>
      <c r="N58" s="76" t="e">
        <f t="shared" si="5"/>
        <v>#DIV/0!</v>
      </c>
      <c r="O58" s="76">
        <f t="shared" si="17"/>
        <v>0</v>
      </c>
      <c r="P58" s="89">
        <f t="shared" si="7"/>
        <v>0</v>
      </c>
      <c r="Q58" s="78" t="e">
        <f t="shared" si="9"/>
        <v>#DIV/0!</v>
      </c>
    </row>
    <row r="59" spans="1:17" s="24" customFormat="1" hidden="1" x14ac:dyDescent="0.25">
      <c r="A59" s="37"/>
      <c r="B59" s="119" t="s">
        <v>46</v>
      </c>
      <c r="C59" s="119" t="s">
        <v>35</v>
      </c>
      <c r="D59" s="73">
        <v>400</v>
      </c>
      <c r="E59" s="73"/>
      <c r="F59" s="73"/>
      <c r="G59" s="74">
        <f t="shared" si="16"/>
        <v>0</v>
      </c>
      <c r="H59" s="73"/>
      <c r="I59" s="73"/>
      <c r="J59" s="73"/>
      <c r="K59" s="80">
        <f t="shared" si="2"/>
        <v>0</v>
      </c>
      <c r="L59" s="76" t="e">
        <f t="shared" si="3"/>
        <v>#DIV/0!</v>
      </c>
      <c r="M59" s="76">
        <f t="shared" si="4"/>
        <v>0</v>
      </c>
      <c r="N59" s="76" t="e">
        <f t="shared" si="5"/>
        <v>#DIV/0!</v>
      </c>
      <c r="O59" s="76">
        <f t="shared" si="17"/>
        <v>0</v>
      </c>
      <c r="P59" s="77">
        <f t="shared" si="7"/>
        <v>0</v>
      </c>
      <c r="Q59" s="78" t="e">
        <f t="shared" si="9"/>
        <v>#DIV/0!</v>
      </c>
    </row>
    <row r="60" spans="1:17" s="36" customFormat="1" ht="39" customHeight="1" x14ac:dyDescent="0.25">
      <c r="A60" s="91" t="s">
        <v>294</v>
      </c>
      <c r="B60" s="118" t="s">
        <v>37</v>
      </c>
      <c r="C60" s="118" t="s">
        <v>32</v>
      </c>
      <c r="D60" s="85">
        <f>D66</f>
        <v>2291</v>
      </c>
      <c r="E60" s="67">
        <f>E66+E61+E63+E64+E65</f>
        <v>77931.5</v>
      </c>
      <c r="F60" s="67">
        <f>F66+F61+F63+F64+F65</f>
        <v>70822.5</v>
      </c>
      <c r="G60" s="90">
        <f t="shared" si="16"/>
        <v>5.8577616613686496</v>
      </c>
      <c r="H60" s="67">
        <f>H66+H61+H63+H64+H65</f>
        <v>94915.5</v>
      </c>
      <c r="I60" s="67">
        <f>I66+I61+I63+I64+I65</f>
        <v>116288.6</v>
      </c>
      <c r="J60" s="67">
        <f>J66+J61+J63+J64+J65</f>
        <v>106932.09999999999</v>
      </c>
      <c r="K60" s="69">
        <f t="shared" si="2"/>
        <v>-9356.5000000000146</v>
      </c>
      <c r="L60" s="70">
        <f t="shared" si="3"/>
        <v>91.954069444468331</v>
      </c>
      <c r="M60" s="70">
        <f t="shared" si="4"/>
        <v>21373.100000000006</v>
      </c>
      <c r="N60" s="70">
        <f t="shared" si="5"/>
        <v>122.5180291943887</v>
      </c>
      <c r="O60" s="70">
        <f t="shared" si="17"/>
        <v>5.2011061362800213</v>
      </c>
      <c r="P60" s="71">
        <f t="shared" si="7"/>
        <v>36109.599999999991</v>
      </c>
      <c r="Q60" s="72">
        <f t="shared" si="9"/>
        <v>150.98605669102332</v>
      </c>
    </row>
    <row r="61" spans="1:17" s="36" customFormat="1" ht="39.75" customHeight="1" x14ac:dyDescent="0.25">
      <c r="A61" s="92" t="s">
        <v>220</v>
      </c>
      <c r="B61" s="118"/>
      <c r="C61" s="118"/>
      <c r="D61" s="85"/>
      <c r="E61" s="73">
        <v>3276</v>
      </c>
      <c r="F61" s="73">
        <v>2085.4</v>
      </c>
      <c r="G61" s="87">
        <f t="shared" si="16"/>
        <v>0.17248439646465716</v>
      </c>
      <c r="H61" s="73">
        <v>2239</v>
      </c>
      <c r="I61" s="73">
        <v>5191</v>
      </c>
      <c r="J61" s="73">
        <v>5028.7</v>
      </c>
      <c r="K61" s="80">
        <f t="shared" si="2"/>
        <v>-162.30000000000018</v>
      </c>
      <c r="L61" s="76">
        <f t="shared" si="3"/>
        <v>96.873434790984405</v>
      </c>
      <c r="M61" s="76">
        <f t="shared" si="4"/>
        <v>2952</v>
      </c>
      <c r="N61" s="76">
        <f t="shared" si="5"/>
        <v>231.84457347029922</v>
      </c>
      <c r="O61" s="76">
        <f t="shared" si="17"/>
        <v>0.24459261931180012</v>
      </c>
      <c r="P61" s="81">
        <f t="shared" si="7"/>
        <v>2943.2999999999997</v>
      </c>
      <c r="Q61" s="78">
        <f t="shared" si="9"/>
        <v>241.13839071640933</v>
      </c>
    </row>
    <row r="62" spans="1:17" s="36" customFormat="1" hidden="1" x14ac:dyDescent="0.25">
      <c r="A62" s="117">
        <v>1</v>
      </c>
      <c r="B62" s="122"/>
      <c r="C62" s="122"/>
      <c r="D62" s="63"/>
      <c r="E62" s="117">
        <v>2</v>
      </c>
      <c r="F62" s="117">
        <v>3</v>
      </c>
      <c r="G62" s="117">
        <v>4</v>
      </c>
      <c r="H62" s="117"/>
      <c r="I62" s="117"/>
      <c r="J62" s="117"/>
      <c r="K62" s="117">
        <v>8</v>
      </c>
      <c r="L62" s="117">
        <v>9</v>
      </c>
      <c r="M62" s="117">
        <v>10</v>
      </c>
      <c r="N62" s="117">
        <v>11</v>
      </c>
      <c r="O62" s="117">
        <v>12</v>
      </c>
      <c r="P62" s="101">
        <v>13</v>
      </c>
      <c r="Q62" s="101">
        <v>14</v>
      </c>
    </row>
    <row r="63" spans="1:17" s="36" customFormat="1" ht="24" customHeight="1" x14ac:dyDescent="0.25">
      <c r="A63" s="92" t="s">
        <v>221</v>
      </c>
      <c r="B63" s="118"/>
      <c r="C63" s="118"/>
      <c r="D63" s="85"/>
      <c r="E63" s="73">
        <v>65</v>
      </c>
      <c r="F63" s="73">
        <v>31.8</v>
      </c>
      <c r="G63" s="87">
        <f t="shared" ref="G63:G72" si="18">F63/$F$81%</f>
        <v>2.6301926765014377E-3</v>
      </c>
      <c r="H63" s="73">
        <v>106</v>
      </c>
      <c r="I63" s="73">
        <v>134.19999999999999</v>
      </c>
      <c r="J63" s="73">
        <v>89.7</v>
      </c>
      <c r="K63" s="80">
        <f t="shared" si="2"/>
        <v>-44.499999999999986</v>
      </c>
      <c r="L63" s="76">
        <f t="shared" si="3"/>
        <v>66.840536512667668</v>
      </c>
      <c r="M63" s="76">
        <f t="shared" si="4"/>
        <v>28.199999999999989</v>
      </c>
      <c r="N63" s="76">
        <f t="shared" si="5"/>
        <v>126.60377358490564</v>
      </c>
      <c r="O63" s="76">
        <f t="shared" ref="O63:O72" si="19">J63/$J$81%</f>
        <v>4.3629482673988255E-3</v>
      </c>
      <c r="P63" s="81">
        <f t="shared" si="7"/>
        <v>57.900000000000006</v>
      </c>
      <c r="Q63" s="78">
        <f t="shared" si="9"/>
        <v>282.07547169811323</v>
      </c>
    </row>
    <row r="64" spans="1:17" s="36" customFormat="1" ht="27.75" customHeight="1" x14ac:dyDescent="0.25">
      <c r="A64" s="92" t="s">
        <v>222</v>
      </c>
      <c r="B64" s="118"/>
      <c r="C64" s="118"/>
      <c r="D64" s="85"/>
      <c r="E64" s="73">
        <v>7.6</v>
      </c>
      <c r="F64" s="73">
        <v>7.6</v>
      </c>
      <c r="G64" s="87">
        <f t="shared" si="18"/>
        <v>6.2859950759153844E-4</v>
      </c>
      <c r="H64" s="73">
        <v>25</v>
      </c>
      <c r="I64" s="73">
        <v>25</v>
      </c>
      <c r="J64" s="73">
        <v>21.3</v>
      </c>
      <c r="K64" s="80">
        <f t="shared" si="2"/>
        <v>-3.6999999999999993</v>
      </c>
      <c r="L64" s="76">
        <f t="shared" si="3"/>
        <v>85.2</v>
      </c>
      <c r="M64" s="80">
        <f t="shared" si="4"/>
        <v>0</v>
      </c>
      <c r="N64" s="76">
        <f t="shared" si="5"/>
        <v>100</v>
      </c>
      <c r="O64" s="76">
        <f t="shared" si="19"/>
        <v>1.0360178160044033E-3</v>
      </c>
      <c r="P64" s="77">
        <f t="shared" si="7"/>
        <v>13.700000000000001</v>
      </c>
      <c r="Q64" s="78">
        <f t="shared" si="9"/>
        <v>280.26315789473688</v>
      </c>
    </row>
    <row r="65" spans="1:17" s="36" customFormat="1" ht="51" customHeight="1" x14ac:dyDescent="0.25">
      <c r="A65" s="92" t="s">
        <v>223</v>
      </c>
      <c r="B65" s="118"/>
      <c r="C65" s="118"/>
      <c r="D65" s="85"/>
      <c r="E65" s="73">
        <v>6927.2</v>
      </c>
      <c r="F65" s="73">
        <v>6708.3</v>
      </c>
      <c r="G65" s="87">
        <f t="shared" si="18"/>
        <v>0.55484658904951556</v>
      </c>
      <c r="H65" s="73">
        <v>9366.5</v>
      </c>
      <c r="I65" s="73">
        <v>10063.299999999999</v>
      </c>
      <c r="J65" s="73">
        <v>10013.4</v>
      </c>
      <c r="K65" s="80">
        <f t="shared" si="2"/>
        <v>-49.899999999999636</v>
      </c>
      <c r="L65" s="76">
        <f t="shared" si="3"/>
        <v>99.504138801387214</v>
      </c>
      <c r="M65" s="76">
        <f t="shared" si="4"/>
        <v>696.79999999999927</v>
      </c>
      <c r="N65" s="76">
        <f t="shared" si="5"/>
        <v>107.43927827897292</v>
      </c>
      <c r="O65" s="76">
        <f t="shared" si="19"/>
        <v>0.48704510792387284</v>
      </c>
      <c r="P65" s="77">
        <f t="shared" si="7"/>
        <v>3305.0999999999995</v>
      </c>
      <c r="Q65" s="78">
        <f t="shared" si="9"/>
        <v>149.26881624256518</v>
      </c>
    </row>
    <row r="66" spans="1:17" s="24" customFormat="1" ht="31.5" customHeight="1" x14ac:dyDescent="0.25">
      <c r="A66" s="92" t="s">
        <v>243</v>
      </c>
      <c r="B66" s="119" t="s">
        <v>37</v>
      </c>
      <c r="C66" s="119" t="s">
        <v>41</v>
      </c>
      <c r="D66" s="73">
        <v>2291</v>
      </c>
      <c r="E66" s="73">
        <v>67655.7</v>
      </c>
      <c r="F66" s="73">
        <v>61989.4</v>
      </c>
      <c r="G66" s="87">
        <f t="shared" si="18"/>
        <v>5.1271718836703837</v>
      </c>
      <c r="H66" s="73">
        <v>83179</v>
      </c>
      <c r="I66" s="73">
        <v>100875.1</v>
      </c>
      <c r="J66" s="73">
        <v>91779</v>
      </c>
      <c r="K66" s="80">
        <f t="shared" si="2"/>
        <v>-9096.1000000000058</v>
      </c>
      <c r="L66" s="76">
        <f t="shared" si="3"/>
        <v>90.982809434637474</v>
      </c>
      <c r="M66" s="76">
        <f t="shared" si="4"/>
        <v>17696.100000000006</v>
      </c>
      <c r="N66" s="76">
        <f t="shared" si="5"/>
        <v>121.27472078288993</v>
      </c>
      <c r="O66" s="76">
        <f t="shared" si="19"/>
        <v>4.4640694429609455</v>
      </c>
      <c r="P66" s="77">
        <f t="shared" si="7"/>
        <v>29789.599999999999</v>
      </c>
      <c r="Q66" s="78">
        <f t="shared" si="9"/>
        <v>148.05595795410184</v>
      </c>
    </row>
    <row r="67" spans="1:17" s="24" customFormat="1" ht="36" customHeight="1" x14ac:dyDescent="0.25">
      <c r="A67" s="91" t="s">
        <v>295</v>
      </c>
      <c r="B67" s="118" t="s">
        <v>54</v>
      </c>
      <c r="C67" s="118" t="s">
        <v>32</v>
      </c>
      <c r="D67" s="67">
        <f>D68</f>
        <v>0</v>
      </c>
      <c r="E67" s="67">
        <f>E68+E69+E70</f>
        <v>39740.400000000001</v>
      </c>
      <c r="F67" s="67">
        <f>F68+F69+F70</f>
        <v>39602.399999999994</v>
      </c>
      <c r="G67" s="90">
        <f t="shared" si="18"/>
        <v>3.2755327815056763</v>
      </c>
      <c r="H67" s="67">
        <f>H68+H69+H70</f>
        <v>68890.399999999994</v>
      </c>
      <c r="I67" s="67">
        <f>I68+I69+I70</f>
        <v>85582.8</v>
      </c>
      <c r="J67" s="67">
        <f>J68+J69+J70</f>
        <v>85154.2</v>
      </c>
      <c r="K67" s="69">
        <f t="shared" si="2"/>
        <v>-428.60000000000582</v>
      </c>
      <c r="L67" s="70">
        <f t="shared" si="3"/>
        <v>99.499198437069126</v>
      </c>
      <c r="M67" s="69">
        <f t="shared" si="4"/>
        <v>16692.400000000009</v>
      </c>
      <c r="N67" s="70">
        <f t="shared" si="5"/>
        <v>124.23037172087838</v>
      </c>
      <c r="O67" s="70">
        <f t="shared" si="19"/>
        <v>4.1418435825165334</v>
      </c>
      <c r="P67" s="86">
        <f t="shared" si="7"/>
        <v>45551.8</v>
      </c>
      <c r="Q67" s="72">
        <f t="shared" si="9"/>
        <v>215.02282689937985</v>
      </c>
    </row>
    <row r="68" spans="1:17" s="24" customFormat="1" ht="50.25" customHeight="1" x14ac:dyDescent="0.25">
      <c r="A68" s="97" t="s">
        <v>299</v>
      </c>
      <c r="B68" s="119" t="s">
        <v>54</v>
      </c>
      <c r="C68" s="119" t="s">
        <v>41</v>
      </c>
      <c r="D68" s="73">
        <v>0</v>
      </c>
      <c r="E68" s="73">
        <v>32342.1</v>
      </c>
      <c r="F68" s="73">
        <v>32342.1</v>
      </c>
      <c r="G68" s="87">
        <f t="shared" si="18"/>
        <v>2.6750300176942496</v>
      </c>
      <c r="H68" s="73">
        <v>49184.4</v>
      </c>
      <c r="I68" s="73">
        <v>64508.9</v>
      </c>
      <c r="J68" s="73">
        <v>64508.9</v>
      </c>
      <c r="K68" s="80">
        <f t="shared" si="2"/>
        <v>0</v>
      </c>
      <c r="L68" s="76">
        <f t="shared" si="3"/>
        <v>100</v>
      </c>
      <c r="M68" s="76">
        <f t="shared" si="4"/>
        <v>15324.5</v>
      </c>
      <c r="N68" s="76">
        <f t="shared" si="5"/>
        <v>131.15723684745569</v>
      </c>
      <c r="O68" s="76">
        <f t="shared" si="19"/>
        <v>3.1376699385373921</v>
      </c>
      <c r="P68" s="81">
        <f t="shared" si="7"/>
        <v>32166.800000000003</v>
      </c>
      <c r="Q68" s="78">
        <f t="shared" si="9"/>
        <v>199.457982011063</v>
      </c>
    </row>
    <row r="69" spans="1:17" s="24" customFormat="1" ht="40.5" customHeight="1" x14ac:dyDescent="0.25">
      <c r="A69" s="92" t="s">
        <v>296</v>
      </c>
      <c r="B69" s="119"/>
      <c r="C69" s="119"/>
      <c r="D69" s="73"/>
      <c r="E69" s="73">
        <v>7271.3</v>
      </c>
      <c r="F69" s="73">
        <v>7134.6</v>
      </c>
      <c r="G69" s="87">
        <f t="shared" si="18"/>
        <v>0.59010605879770928</v>
      </c>
      <c r="H69" s="73">
        <v>19706</v>
      </c>
      <c r="I69" s="73">
        <v>21073.9</v>
      </c>
      <c r="J69" s="73">
        <v>20645.3</v>
      </c>
      <c r="K69" s="80">
        <f t="shared" si="2"/>
        <v>-428.60000000000218</v>
      </c>
      <c r="L69" s="76">
        <f t="shared" si="3"/>
        <v>97.966204641760655</v>
      </c>
      <c r="M69" s="80">
        <f t="shared" si="4"/>
        <v>1367.9000000000015</v>
      </c>
      <c r="N69" s="76">
        <f t="shared" si="5"/>
        <v>106.94154064751852</v>
      </c>
      <c r="O69" s="76">
        <f t="shared" si="19"/>
        <v>1.0041736439791411</v>
      </c>
      <c r="P69" s="81">
        <f t="shared" si="7"/>
        <v>13510.699999999999</v>
      </c>
      <c r="Q69" s="78">
        <f t="shared" si="9"/>
        <v>289.36871022902471</v>
      </c>
    </row>
    <row r="70" spans="1:17" s="24" customFormat="1" ht="31.5" hidden="1" customHeight="1" x14ac:dyDescent="0.25">
      <c r="A70" s="110" t="s">
        <v>224</v>
      </c>
      <c r="B70" s="120"/>
      <c r="C70" s="120"/>
      <c r="D70" s="106"/>
      <c r="E70" s="106">
        <v>127</v>
      </c>
      <c r="F70" s="106">
        <v>125.7</v>
      </c>
      <c r="G70" s="84">
        <f t="shared" si="18"/>
        <v>1.0396705013717946E-2</v>
      </c>
      <c r="H70" s="106">
        <v>0</v>
      </c>
      <c r="I70" s="106">
        <v>0</v>
      </c>
      <c r="J70" s="106">
        <v>0</v>
      </c>
      <c r="K70" s="80">
        <f t="shared" si="2"/>
        <v>0</v>
      </c>
      <c r="L70" s="76" t="e">
        <f t="shared" si="3"/>
        <v>#DIV/0!</v>
      </c>
      <c r="M70" s="80">
        <f t="shared" si="4"/>
        <v>0</v>
      </c>
      <c r="N70" s="76" t="e">
        <f t="shared" si="5"/>
        <v>#DIV/0!</v>
      </c>
      <c r="O70" s="76">
        <f t="shared" si="19"/>
        <v>0</v>
      </c>
      <c r="P70" s="81">
        <f t="shared" si="7"/>
        <v>-125.7</v>
      </c>
      <c r="Q70" s="78">
        <f t="shared" si="9"/>
        <v>0</v>
      </c>
    </row>
    <row r="71" spans="1:17" s="24" customFormat="1" ht="39.75" customHeight="1" x14ac:dyDescent="0.25">
      <c r="A71" s="91" t="s">
        <v>297</v>
      </c>
      <c r="B71" s="118" t="s">
        <v>39</v>
      </c>
      <c r="C71" s="118" t="s">
        <v>32</v>
      </c>
      <c r="D71" s="67">
        <f t="shared" ref="D71" si="20">D72</f>
        <v>0</v>
      </c>
      <c r="E71" s="67">
        <f>E72+E74+E75+E76</f>
        <v>4707.3999999999996</v>
      </c>
      <c r="F71" s="67">
        <f>F72+F74+F75+F76</f>
        <v>4659.8999999999996</v>
      </c>
      <c r="G71" s="90">
        <f t="shared" si="18"/>
        <v>0.38542247966129078</v>
      </c>
      <c r="H71" s="67">
        <f>H72+H74+H75+H76</f>
        <v>12154.3</v>
      </c>
      <c r="I71" s="67">
        <f>I72+I74+I76+I75</f>
        <v>21737.1</v>
      </c>
      <c r="J71" s="67">
        <f>J72+J74+J75+J76</f>
        <v>21318.300000000003</v>
      </c>
      <c r="K71" s="69">
        <f t="shared" si="2"/>
        <v>-418.79999999999563</v>
      </c>
      <c r="L71" s="70">
        <f t="shared" si="3"/>
        <v>98.073340049960692</v>
      </c>
      <c r="M71" s="69">
        <f t="shared" si="4"/>
        <v>9582.7999999999993</v>
      </c>
      <c r="N71" s="70">
        <f t="shared" si="5"/>
        <v>178.84287865199971</v>
      </c>
      <c r="O71" s="70">
        <f t="shared" si="19"/>
        <v>1.0369079158181538</v>
      </c>
      <c r="P71" s="86">
        <f t="shared" si="7"/>
        <v>16658.400000000001</v>
      </c>
      <c r="Q71" s="72">
        <f t="shared" si="9"/>
        <v>457.4840661816778</v>
      </c>
    </row>
    <row r="72" spans="1:17" s="24" customFormat="1" ht="23.25" customHeight="1" x14ac:dyDescent="0.25">
      <c r="A72" s="92" t="s">
        <v>225</v>
      </c>
      <c r="B72" s="119" t="s">
        <v>39</v>
      </c>
      <c r="C72" s="119" t="s">
        <v>31</v>
      </c>
      <c r="D72" s="73">
        <v>0</v>
      </c>
      <c r="E72" s="73">
        <v>98.9</v>
      </c>
      <c r="F72" s="73">
        <v>82.7</v>
      </c>
      <c r="G72" s="87">
        <f t="shared" si="18"/>
        <v>6.8401551681342414E-3</v>
      </c>
      <c r="H72" s="73">
        <v>6532.6</v>
      </c>
      <c r="I72" s="73">
        <v>12518.2</v>
      </c>
      <c r="J72" s="73">
        <v>12390.2</v>
      </c>
      <c r="K72" s="80">
        <f t="shared" si="2"/>
        <v>-128</v>
      </c>
      <c r="L72" s="76">
        <f t="shared" si="3"/>
        <v>98.977488776341644</v>
      </c>
      <c r="M72" s="80">
        <f t="shared" si="4"/>
        <v>5985.6</v>
      </c>
      <c r="N72" s="76">
        <f t="shared" si="5"/>
        <v>191.62661115023113</v>
      </c>
      <c r="O72" s="76">
        <f t="shared" si="19"/>
        <v>0.60265107717642064</v>
      </c>
      <c r="P72" s="81">
        <f t="shared" si="7"/>
        <v>12307.5</v>
      </c>
      <c r="Q72" s="78">
        <f t="shared" si="9"/>
        <v>14982.103990326481</v>
      </c>
    </row>
    <row r="73" spans="1:17" s="24" customFormat="1" ht="44.25" hidden="1" customHeight="1" x14ac:dyDescent="0.25">
      <c r="A73" s="117">
        <v>1</v>
      </c>
      <c r="B73" s="122"/>
      <c r="C73" s="122"/>
      <c r="D73" s="63"/>
      <c r="E73" s="117">
        <v>2</v>
      </c>
      <c r="F73" s="117">
        <v>3</v>
      </c>
      <c r="G73" s="117">
        <v>4</v>
      </c>
      <c r="H73" s="117"/>
      <c r="I73" s="117"/>
      <c r="J73" s="117"/>
      <c r="K73" s="117">
        <v>8</v>
      </c>
      <c r="L73" s="117">
        <v>9</v>
      </c>
      <c r="M73" s="117">
        <v>10</v>
      </c>
      <c r="N73" s="117">
        <v>11</v>
      </c>
      <c r="O73" s="117">
        <v>12</v>
      </c>
      <c r="P73" s="101">
        <v>13</v>
      </c>
      <c r="Q73" s="101">
        <v>14</v>
      </c>
    </row>
    <row r="74" spans="1:17" s="24" customFormat="1" ht="39.75" customHeight="1" x14ac:dyDescent="0.25">
      <c r="A74" s="92" t="s">
        <v>226</v>
      </c>
      <c r="B74" s="119"/>
      <c r="C74" s="119"/>
      <c r="D74" s="73"/>
      <c r="E74" s="73">
        <v>10</v>
      </c>
      <c r="F74" s="73">
        <v>10</v>
      </c>
      <c r="G74" s="87">
        <f t="shared" ref="G74:G76" si="21">F74/$F$81%</f>
        <v>8.271046152520244E-4</v>
      </c>
      <c r="H74" s="73">
        <v>50</v>
      </c>
      <c r="I74" s="73">
        <v>50</v>
      </c>
      <c r="J74" s="73">
        <v>49.7</v>
      </c>
      <c r="K74" s="80">
        <f t="shared" si="2"/>
        <v>-0.29999999999999716</v>
      </c>
      <c r="L74" s="76">
        <f t="shared" si="3"/>
        <v>99.4</v>
      </c>
      <c r="M74" s="80">
        <f t="shared" si="4"/>
        <v>0</v>
      </c>
      <c r="N74" s="76">
        <f t="shared" si="5"/>
        <v>100</v>
      </c>
      <c r="O74" s="76">
        <f t="shared" ref="O74:O76" si="22">J74/$J$81%</f>
        <v>2.4173749040102745E-3</v>
      </c>
      <c r="P74" s="81">
        <f t="shared" si="7"/>
        <v>39.700000000000003</v>
      </c>
      <c r="Q74" s="78">
        <f t="shared" si="9"/>
        <v>497</v>
      </c>
    </row>
    <row r="75" spans="1:17" s="24" customFormat="1" ht="40.5" customHeight="1" x14ac:dyDescent="0.25">
      <c r="A75" s="92" t="s">
        <v>227</v>
      </c>
      <c r="B75" s="119"/>
      <c r="C75" s="119"/>
      <c r="D75" s="73"/>
      <c r="E75" s="73">
        <v>1</v>
      </c>
      <c r="F75" s="73">
        <v>1</v>
      </c>
      <c r="G75" s="87">
        <f t="shared" si="21"/>
        <v>8.271046152520244E-5</v>
      </c>
      <c r="H75" s="73">
        <v>11</v>
      </c>
      <c r="I75" s="73">
        <v>11</v>
      </c>
      <c r="J75" s="73">
        <v>10</v>
      </c>
      <c r="K75" s="80">
        <f t="shared" si="2"/>
        <v>-1</v>
      </c>
      <c r="L75" s="76">
        <f t="shared" si="3"/>
        <v>90.909090909090907</v>
      </c>
      <c r="M75" s="80">
        <f t="shared" si="4"/>
        <v>0</v>
      </c>
      <c r="N75" s="76">
        <f t="shared" si="5"/>
        <v>100</v>
      </c>
      <c r="O75" s="76">
        <f>I75/$J$81%</f>
        <v>5.3503267493185147E-4</v>
      </c>
      <c r="P75" s="81">
        <f>I75-F75</f>
        <v>10</v>
      </c>
      <c r="Q75" s="78">
        <v>0</v>
      </c>
    </row>
    <row r="76" spans="1:17" s="24" customFormat="1" ht="26.25" customHeight="1" x14ac:dyDescent="0.25">
      <c r="A76" s="92" t="s">
        <v>214</v>
      </c>
      <c r="B76" s="119"/>
      <c r="C76" s="119"/>
      <c r="D76" s="73"/>
      <c r="E76" s="73">
        <v>4597.5</v>
      </c>
      <c r="F76" s="73">
        <v>4566.2</v>
      </c>
      <c r="G76" s="87">
        <f t="shared" si="21"/>
        <v>0.37767250941637937</v>
      </c>
      <c r="H76" s="73">
        <v>5560.7</v>
      </c>
      <c r="I76" s="73">
        <v>9157.9</v>
      </c>
      <c r="J76" s="73">
        <v>8868.4</v>
      </c>
      <c r="K76" s="80">
        <f t="shared" si="2"/>
        <v>-289.5</v>
      </c>
      <c r="L76" s="76">
        <f t="shared" si="3"/>
        <v>96.838794920232814</v>
      </c>
      <c r="M76" s="80">
        <f t="shared" si="4"/>
        <v>3597.2</v>
      </c>
      <c r="N76" s="76">
        <f t="shared" si="5"/>
        <v>164.68969734026291</v>
      </c>
      <c r="O76" s="76">
        <f t="shared" si="22"/>
        <v>0.43135307039687559</v>
      </c>
      <c r="P76" s="81">
        <f t="shared" si="7"/>
        <v>4302.2</v>
      </c>
      <c r="Q76" s="78">
        <f t="shared" si="9"/>
        <v>194.21838728045202</v>
      </c>
    </row>
    <row r="77" spans="1:17" s="24" customFormat="1" ht="26.25" customHeight="1" x14ac:dyDescent="0.25">
      <c r="A77" s="93" t="s">
        <v>301</v>
      </c>
      <c r="B77" s="119" t="s">
        <v>48</v>
      </c>
      <c r="C77" s="118" t="s">
        <v>32</v>
      </c>
      <c r="D77" s="67"/>
      <c r="E77" s="67">
        <v>4502.8999999999996</v>
      </c>
      <c r="F77" s="67">
        <v>4502.8999999999996</v>
      </c>
      <c r="G77" s="90">
        <f>F77/$F$81%</f>
        <v>0.37243693720183402</v>
      </c>
      <c r="H77" s="24">
        <v>40450.800000000003</v>
      </c>
      <c r="I77" s="67">
        <v>37772.5</v>
      </c>
      <c r="J77" s="67">
        <v>37470.199999999997</v>
      </c>
      <c r="K77" s="80">
        <f t="shared" si="2"/>
        <v>-302.30000000000291</v>
      </c>
      <c r="L77" s="76">
        <f t="shared" si="3"/>
        <v>99.199682308557797</v>
      </c>
      <c r="M77" s="80">
        <f t="shared" si="4"/>
        <v>-2678.3000000000029</v>
      </c>
      <c r="N77" s="76">
        <f t="shared" si="5"/>
        <v>93.378870133594376</v>
      </c>
      <c r="O77" s="70">
        <f>J77/$J$81%</f>
        <v>1.8225255760210417</v>
      </c>
      <c r="P77" s="86">
        <f t="shared" si="7"/>
        <v>32967.299999999996</v>
      </c>
      <c r="Q77" s="72">
        <f t="shared" si="9"/>
        <v>832.13484643229924</v>
      </c>
    </row>
    <row r="78" spans="1:17" s="24" customFormat="1" hidden="1" x14ac:dyDescent="0.25">
      <c r="A78" s="37"/>
      <c r="B78" s="119" t="s">
        <v>48</v>
      </c>
      <c r="C78" s="119" t="s">
        <v>31</v>
      </c>
      <c r="D78" s="73"/>
      <c r="E78" s="73"/>
      <c r="F78" s="73"/>
      <c r="G78" s="87">
        <f>F78/$F$81%</f>
        <v>0</v>
      </c>
      <c r="H78" s="73"/>
      <c r="I78" s="73"/>
      <c r="J78" s="73"/>
      <c r="K78" s="80">
        <f t="shared" si="2"/>
        <v>0</v>
      </c>
      <c r="L78" s="76" t="e">
        <f t="shared" si="3"/>
        <v>#DIV/0!</v>
      </c>
      <c r="M78" s="76">
        <f t="shared" si="4"/>
        <v>0</v>
      </c>
      <c r="N78" s="76" t="e">
        <f t="shared" si="5"/>
        <v>#DIV/0!</v>
      </c>
      <c r="O78" s="76">
        <f>J78/$J$81%</f>
        <v>0</v>
      </c>
      <c r="P78" s="81">
        <f t="shared" si="7"/>
        <v>0</v>
      </c>
      <c r="Q78" s="78" t="e">
        <f t="shared" si="9"/>
        <v>#DIV/0!</v>
      </c>
    </row>
    <row r="79" spans="1:17" s="24" customFormat="1" hidden="1" x14ac:dyDescent="0.25">
      <c r="A79" s="37"/>
      <c r="B79" s="119" t="s">
        <v>48</v>
      </c>
      <c r="C79" s="119" t="s">
        <v>41</v>
      </c>
      <c r="D79" s="73"/>
      <c r="E79" s="73"/>
      <c r="F79" s="73"/>
      <c r="G79" s="87">
        <f>F79/$F$81%</f>
        <v>0</v>
      </c>
      <c r="H79" s="73"/>
      <c r="I79" s="73"/>
      <c r="J79" s="73"/>
      <c r="K79" s="80">
        <f t="shared" si="2"/>
        <v>0</v>
      </c>
      <c r="L79" s="76" t="e">
        <f t="shared" si="3"/>
        <v>#DIV/0!</v>
      </c>
      <c r="M79" s="76">
        <f t="shared" si="4"/>
        <v>0</v>
      </c>
      <c r="N79" s="76" t="e">
        <f t="shared" si="5"/>
        <v>#DIV/0!</v>
      </c>
      <c r="O79" s="76">
        <f>J79/$J$81%</f>
        <v>0</v>
      </c>
      <c r="P79" s="77">
        <f t="shared" si="7"/>
        <v>0</v>
      </c>
      <c r="Q79" s="78" t="e">
        <f t="shared" si="9"/>
        <v>#DIV/0!</v>
      </c>
    </row>
    <row r="80" spans="1:17" s="24" customFormat="1" hidden="1" x14ac:dyDescent="0.25">
      <c r="A80" s="37"/>
      <c r="B80" s="119" t="s">
        <v>48</v>
      </c>
      <c r="C80" s="119" t="s">
        <v>43</v>
      </c>
      <c r="D80" s="73"/>
      <c r="E80" s="73"/>
      <c r="F80" s="73"/>
      <c r="G80" s="87">
        <f>F80/$F$81%</f>
        <v>0</v>
      </c>
      <c r="H80" s="73"/>
      <c r="I80" s="73"/>
      <c r="J80" s="73"/>
      <c r="K80" s="80">
        <f t="shared" si="2"/>
        <v>0</v>
      </c>
      <c r="L80" s="76" t="e">
        <f t="shared" si="3"/>
        <v>#DIV/0!</v>
      </c>
      <c r="M80" s="76">
        <f t="shared" si="4"/>
        <v>0</v>
      </c>
      <c r="N80" s="76" t="e">
        <f t="shared" si="5"/>
        <v>#DIV/0!</v>
      </c>
      <c r="O80" s="76">
        <f>J80/$J$81%</f>
        <v>0</v>
      </c>
      <c r="P80" s="77">
        <f t="shared" si="7"/>
        <v>0</v>
      </c>
      <c r="Q80" s="78" t="e">
        <f t="shared" si="9"/>
        <v>#DIV/0!</v>
      </c>
    </row>
    <row r="81" spans="1:17" s="28" customFormat="1" ht="14.25" x14ac:dyDescent="0.2">
      <c r="A81" s="125" t="s">
        <v>228</v>
      </c>
      <c r="B81" s="125"/>
      <c r="C81" s="125"/>
      <c r="D81" s="67">
        <f>D6+D15+D23+D18+D35+D55+D60+D67+D71+D42+D48+D39</f>
        <v>46450.5</v>
      </c>
      <c r="E81" s="67">
        <f>E6+E9+E10+E18+E23+E28+E35+E39+E42+E48+E52+E55+E60+E67+E71+E77</f>
        <v>1268066.7999999996</v>
      </c>
      <c r="F81" s="67">
        <f>F6+F9+F10+F18+F23+F28+F35+F39+F42+F48+F52+F55+F60+F67+F71+F77</f>
        <v>1209036.8999999997</v>
      </c>
      <c r="G81" s="90">
        <f>F81/$F$81%</f>
        <v>100</v>
      </c>
      <c r="H81" s="67">
        <f>H6+H9+H10+H18+H23+H28+H35+H39+H42+H48+H52+H55+H60+H67+H71+H77</f>
        <v>2082206.6</v>
      </c>
      <c r="I81" s="67">
        <f>I6+I9+I10+I18+I23+I28+I35+I39+I42+I48+I52+I55+I60+I67+I71+I77</f>
        <v>2144898.8000000003</v>
      </c>
      <c r="J81" s="67">
        <f>J6+J9+J10+J18+J23+J28+J35+J39+J42+J48+J52+J55+J60+J67+J71+J77</f>
        <v>2055949.2</v>
      </c>
      <c r="K81" s="69">
        <f t="shared" si="2"/>
        <v>-88949.600000000326</v>
      </c>
      <c r="L81" s="70">
        <f t="shared" si="3"/>
        <v>95.852969846409536</v>
      </c>
      <c r="M81" s="69">
        <f t="shared" si="4"/>
        <v>62692.200000000186</v>
      </c>
      <c r="N81" s="70">
        <f t="shared" si="5"/>
        <v>103.01085396617223</v>
      </c>
      <c r="O81" s="70">
        <f>J81/$J$81%</f>
        <v>100</v>
      </c>
      <c r="P81" s="71">
        <f t="shared" si="7"/>
        <v>846912.30000000028</v>
      </c>
      <c r="Q81" s="72">
        <f t="shared" si="9"/>
        <v>170.04850720437074</v>
      </c>
    </row>
    <row r="82" spans="1:17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</row>
    <row r="85" spans="1:17" x14ac:dyDescent="0.25">
      <c r="A85"/>
      <c r="B85"/>
      <c r="C85"/>
      <c r="D85" s="3"/>
      <c r="E85" s="3"/>
      <c r="F85" s="3"/>
      <c r="H85" s="3"/>
      <c r="I85" s="3"/>
      <c r="J85" s="3"/>
      <c r="K85"/>
      <c r="L85"/>
      <c r="M85"/>
      <c r="N85"/>
      <c r="O85"/>
    </row>
  </sheetData>
  <mergeCells count="9">
    <mergeCell ref="K1:O1"/>
    <mergeCell ref="P1:Q1"/>
    <mergeCell ref="A2:N2"/>
    <mergeCell ref="A3:A4"/>
    <mergeCell ref="B3:B4"/>
    <mergeCell ref="C3:C4"/>
    <mergeCell ref="D3:G3"/>
    <mergeCell ref="H3:O3"/>
    <mergeCell ref="P3:Q3"/>
  </mergeCells>
  <pageMargins left="1.1811023622047245" right="0" top="0.35433070866141736" bottom="0.15748031496062992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tabSelected="1" workbookViewId="0">
      <selection activeCell="M19" sqref="M19"/>
    </sheetView>
  </sheetViews>
  <sheetFormatPr defaultRowHeight="15" x14ac:dyDescent="0.25"/>
  <cols>
    <col min="1" max="1" width="36.140625" style="2" customWidth="1"/>
    <col min="2" max="3" width="4" style="2" hidden="1" customWidth="1"/>
    <col min="4" max="4" width="9.28515625" style="2" hidden="1" customWidth="1"/>
    <col min="5" max="5" width="9" style="2" customWidth="1"/>
    <col min="6" max="6" width="9.7109375" style="2" customWidth="1"/>
    <col min="7" max="7" width="6" style="2" customWidth="1"/>
    <col min="8" max="10" width="8.5703125" style="2" customWidth="1"/>
    <col min="11" max="11" width="9.5703125" style="2" customWidth="1"/>
    <col min="12" max="12" width="5.85546875" style="2" customWidth="1"/>
    <col min="13" max="13" width="9.7109375" style="2" customWidth="1"/>
    <col min="14" max="14" width="7.5703125" style="2" customWidth="1"/>
    <col min="15" max="15" width="7" style="2" customWidth="1"/>
    <col min="16" max="16" width="8.85546875" customWidth="1"/>
    <col min="17" max="17" width="6.28515625" customWidth="1"/>
  </cols>
  <sheetData>
    <row r="1" spans="1:18" ht="15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1"/>
      <c r="L1" s="141"/>
      <c r="M1" s="141"/>
      <c r="N1" s="141"/>
      <c r="O1" s="141"/>
      <c r="P1" s="131"/>
      <c r="Q1" s="131"/>
      <c r="R1" s="116"/>
    </row>
    <row r="5" spans="1:18" x14ac:dyDescent="0.25">
      <c r="A5"/>
      <c r="B5"/>
      <c r="C5"/>
      <c r="D5" s="3"/>
      <c r="E5" s="3"/>
      <c r="F5" s="3"/>
      <c r="H5" s="3"/>
      <c r="I5" s="3"/>
      <c r="J5" s="3"/>
      <c r="K5"/>
      <c r="L5"/>
      <c r="M5"/>
      <c r="N5"/>
      <c r="O5"/>
    </row>
  </sheetData>
  <mergeCells count="2">
    <mergeCell ref="K1:O1"/>
    <mergeCell ref="P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МП</vt:lpstr>
      <vt:lpstr>Лист1</vt:lpstr>
      <vt:lpstr>доходы!Заголовки_для_печати</vt:lpstr>
      <vt:lpstr>МП!Заголовки_для_печати</vt:lpstr>
      <vt:lpstr>расходы!Заголовки_для_печати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2025-04-30T09:43:31Z</dcterms:modified>
</cp:coreProperties>
</file>